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4.10.2025 к СБР УТОЧ" sheetId="4" r:id="rId1"/>
  </sheets>
  <definedNames>
    <definedName name="Z_D9A49370_59EF_4DF5_B20D_A46D1CBDF607_.wvu.PrintTitles" localSheetId="0">'14.10.2025 к СБР УТОЧ'!$4:$7</definedName>
    <definedName name="Z_D9A49370_59EF_4DF5_B20D_A46D1CBDF607_.wvu.Rows" localSheetId="0">'14.10.2025 к СБР УТОЧ'!#REF!</definedName>
    <definedName name="_xlnm.Print_Titles" localSheetId="0">'14.10.2025 к СБР УТОЧ'!$4:$8</definedName>
    <definedName name="_xlnm.Print_Area" localSheetId="0">'14.10.2025 к СБР УТОЧ'!$A$1:$O$218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8" i="4"/>
  <c r="F139"/>
  <c r="F179"/>
  <c r="F183"/>
  <c r="L26"/>
  <c r="L25"/>
  <c r="L122"/>
  <c r="J122"/>
  <c r="I127" l="1"/>
  <c r="J78"/>
  <c r="L78"/>
  <c r="O53"/>
  <c r="O55" s="1"/>
  <c r="F77"/>
  <c r="O77" s="1"/>
  <c r="L77"/>
  <c r="M38"/>
  <c r="F37"/>
  <c r="O37" s="1"/>
  <c r="O38" s="1"/>
  <c r="M37"/>
  <c r="L87"/>
  <c r="L86"/>
  <c r="J86"/>
  <c r="J87" s="1"/>
  <c r="L62"/>
  <c r="J62"/>
  <c r="J26"/>
  <c r="J25"/>
  <c r="F127" l="1"/>
  <c r="D127"/>
  <c r="I61"/>
  <c r="I35" l="1"/>
  <c r="O214"/>
  <c r="M214"/>
  <c r="L213"/>
  <c r="J213"/>
  <c r="L212"/>
  <c r="J212"/>
  <c r="O210"/>
  <c r="M210"/>
  <c r="O209"/>
  <c r="M209"/>
  <c r="L208"/>
  <c r="J208"/>
  <c r="F208"/>
  <c r="I206"/>
  <c r="G206"/>
  <c r="G186" s="1"/>
  <c r="J205"/>
  <c r="F205"/>
  <c r="L205" s="1"/>
  <c r="L204"/>
  <c r="J204"/>
  <c r="J202"/>
  <c r="F202"/>
  <c r="L202" s="1"/>
  <c r="L200"/>
  <c r="J200"/>
  <c r="L199"/>
  <c r="J199"/>
  <c r="F199"/>
  <c r="O197"/>
  <c r="D197"/>
  <c r="M197" s="1"/>
  <c r="O196"/>
  <c r="M196"/>
  <c r="L194"/>
  <c r="J194"/>
  <c r="L192"/>
  <c r="J192"/>
  <c r="F192"/>
  <c r="O191"/>
  <c r="M191"/>
  <c r="O190"/>
  <c r="M190"/>
  <c r="O188"/>
  <c r="M188"/>
  <c r="I186"/>
  <c r="D186"/>
  <c r="L183"/>
  <c r="L182"/>
  <c r="F180"/>
  <c r="D180"/>
  <c r="J179"/>
  <c r="J180" s="1"/>
  <c r="L179"/>
  <c r="L180" s="1"/>
  <c r="F177"/>
  <c r="I176"/>
  <c r="I177" s="1"/>
  <c r="F173"/>
  <c r="I170"/>
  <c r="F170"/>
  <c r="D170"/>
  <c r="G169"/>
  <c r="G170" s="1"/>
  <c r="G151" s="1"/>
  <c r="F167"/>
  <c r="D167"/>
  <c r="O166"/>
  <c r="O167" s="1"/>
  <c r="M166"/>
  <c r="M167" s="1"/>
  <c r="M151" s="1"/>
  <c r="L165"/>
  <c r="L164"/>
  <c r="L163"/>
  <c r="I162"/>
  <c r="I167" s="1"/>
  <c r="L161"/>
  <c r="D161"/>
  <c r="J161" s="1"/>
  <c r="L160"/>
  <c r="J160"/>
  <c r="D160"/>
  <c r="L159"/>
  <c r="D159"/>
  <c r="J159" s="1"/>
  <c r="L158"/>
  <c r="D158"/>
  <c r="J158" s="1"/>
  <c r="L154"/>
  <c r="F154"/>
  <c r="E154"/>
  <c r="L153"/>
  <c r="K153"/>
  <c r="K154" s="1"/>
  <c r="J151"/>
  <c r="D151"/>
  <c r="L149"/>
  <c r="K149"/>
  <c r="L148"/>
  <c r="K148"/>
  <c r="L147"/>
  <c r="K147"/>
  <c r="L145"/>
  <c r="K145"/>
  <c r="L143"/>
  <c r="K143"/>
  <c r="L141"/>
  <c r="K141"/>
  <c r="L139"/>
  <c r="K139"/>
  <c r="L137"/>
  <c r="K137"/>
  <c r="L135"/>
  <c r="K135"/>
  <c r="L134"/>
  <c r="K134"/>
  <c r="K131" s="1"/>
  <c r="F132"/>
  <c r="E132"/>
  <c r="F131"/>
  <c r="E131"/>
  <c r="F129"/>
  <c r="E129"/>
  <c r="F126"/>
  <c r="D126"/>
  <c r="I125"/>
  <c r="I126" s="1"/>
  <c r="G125"/>
  <c r="G126" s="1"/>
  <c r="L123"/>
  <c r="J123"/>
  <c r="F123"/>
  <c r="I121"/>
  <c r="D121"/>
  <c r="G121" s="1"/>
  <c r="I118"/>
  <c r="D118"/>
  <c r="D123" s="1"/>
  <c r="J116"/>
  <c r="F116"/>
  <c r="D116"/>
  <c r="L115"/>
  <c r="L116" s="1"/>
  <c r="J115"/>
  <c r="I114"/>
  <c r="I116" s="1"/>
  <c r="G114"/>
  <c r="G116" s="1"/>
  <c r="L110"/>
  <c r="J110"/>
  <c r="G110"/>
  <c r="I106"/>
  <c r="F106" s="1"/>
  <c r="F110" s="1"/>
  <c r="D110"/>
  <c r="F101"/>
  <c r="D101"/>
  <c r="L100"/>
  <c r="J100"/>
  <c r="L99"/>
  <c r="J99"/>
  <c r="I98"/>
  <c r="I101" s="1"/>
  <c r="G98"/>
  <c r="G101" s="1"/>
  <c r="I93"/>
  <c r="G93"/>
  <c r="F93"/>
  <c r="D93"/>
  <c r="F90"/>
  <c r="D90"/>
  <c r="I89"/>
  <c r="I90" s="1"/>
  <c r="G89"/>
  <c r="G90" s="1"/>
  <c r="D87"/>
  <c r="G85"/>
  <c r="G87" s="1"/>
  <c r="F85"/>
  <c r="I85" s="1"/>
  <c r="I87" s="1"/>
  <c r="J83"/>
  <c r="F83"/>
  <c r="D83"/>
  <c r="I82"/>
  <c r="G82"/>
  <c r="I81"/>
  <c r="G81"/>
  <c r="L83"/>
  <c r="F78"/>
  <c r="D78"/>
  <c r="O78"/>
  <c r="M77"/>
  <c r="M78" s="1"/>
  <c r="D75"/>
  <c r="G74"/>
  <c r="G75" s="1"/>
  <c r="F74"/>
  <c r="I74" s="1"/>
  <c r="I75" s="1"/>
  <c r="I72"/>
  <c r="G72"/>
  <c r="F72"/>
  <c r="D72"/>
  <c r="L70"/>
  <c r="J70"/>
  <c r="L69"/>
  <c r="L72" s="1"/>
  <c r="J69"/>
  <c r="I67"/>
  <c r="G67"/>
  <c r="F67"/>
  <c r="D67"/>
  <c r="L65"/>
  <c r="L67" s="1"/>
  <c r="J65"/>
  <c r="J67" s="1"/>
  <c r="D63"/>
  <c r="L61"/>
  <c r="J61"/>
  <c r="F61"/>
  <c r="F63" s="1"/>
  <c r="L60"/>
  <c r="J60"/>
  <c r="I59"/>
  <c r="I63" s="1"/>
  <c r="G59"/>
  <c r="G63" s="1"/>
  <c r="L58"/>
  <c r="J58"/>
  <c r="L55"/>
  <c r="J55"/>
  <c r="I55"/>
  <c r="G55"/>
  <c r="F55"/>
  <c r="D55"/>
  <c r="M53"/>
  <c r="M55" s="1"/>
  <c r="I50"/>
  <c r="G50"/>
  <c r="F50"/>
  <c r="D50"/>
  <c r="L49"/>
  <c r="L50" s="1"/>
  <c r="J49"/>
  <c r="J50" s="1"/>
  <c r="F45"/>
  <c r="D45"/>
  <c r="L44"/>
  <c r="L45" s="1"/>
  <c r="J44"/>
  <c r="J45" s="1"/>
  <c r="I42"/>
  <c r="G42"/>
  <c r="I41"/>
  <c r="G41"/>
  <c r="G40"/>
  <c r="F36"/>
  <c r="L36" s="1"/>
  <c r="L38" s="1"/>
  <c r="D36"/>
  <c r="J36" s="1"/>
  <c r="J38" s="1"/>
  <c r="G35"/>
  <c r="D35"/>
  <c r="I34"/>
  <c r="G34"/>
  <c r="O30"/>
  <c r="M30"/>
  <c r="I30"/>
  <c r="F30"/>
  <c r="D30"/>
  <c r="O26"/>
  <c r="M26"/>
  <c r="I24"/>
  <c r="I26" s="1"/>
  <c r="G24"/>
  <c r="I23"/>
  <c r="I22"/>
  <c r="G22"/>
  <c r="G20"/>
  <c r="D26"/>
  <c r="O16"/>
  <c r="M16"/>
  <c r="L16"/>
  <c r="J16"/>
  <c r="F16"/>
  <c r="D16"/>
  <c r="M11"/>
  <c r="I45" l="1"/>
  <c r="J63"/>
  <c r="J11" s="1"/>
  <c r="P18" s="1"/>
  <c r="L11"/>
  <c r="P11" s="1"/>
  <c r="D38"/>
  <c r="L63"/>
  <c r="J101"/>
  <c r="L132"/>
  <c r="I83"/>
  <c r="G83"/>
  <c r="L131"/>
  <c r="G45"/>
  <c r="J72"/>
  <c r="O186"/>
  <c r="L129"/>
  <c r="I110"/>
  <c r="J186"/>
  <c r="G38"/>
  <c r="F87"/>
  <c r="K132"/>
  <c r="L167"/>
  <c r="I38"/>
  <c r="M186"/>
  <c r="F38"/>
  <c r="I123"/>
  <c r="L101"/>
  <c r="G118"/>
  <c r="G123" s="1"/>
  <c r="I151"/>
  <c r="L186"/>
  <c r="L184"/>
  <c r="G26"/>
  <c r="F186"/>
  <c r="F26"/>
  <c r="K129"/>
  <c r="F75"/>
  <c r="F184"/>
  <c r="F151" s="1"/>
  <c r="L151" l="1"/>
  <c r="I11"/>
  <c r="S11" s="1"/>
  <c r="G11"/>
  <c r="D11" s="1"/>
  <c r="F11" l="1"/>
  <c r="Q11"/>
</calcChain>
</file>

<file path=xl/sharedStrings.xml><?xml version="1.0" encoding="utf-8"?>
<sst xmlns="http://schemas.openxmlformats.org/spreadsheetml/2006/main" count="368" uniqueCount="205">
  <si>
    <t>№ п/п</t>
  </si>
  <si>
    <t>Наименование объекта</t>
  </si>
  <si>
    <t>Катего-рия</t>
  </si>
  <si>
    <t>ВСЕГО</t>
  </si>
  <si>
    <t>км</t>
  </si>
  <si>
    <t>Стоимость, тыс. рублей</t>
  </si>
  <si>
    <t>2025 год</t>
  </si>
  <si>
    <t>2026 год</t>
  </si>
  <si>
    <t>2027 год</t>
  </si>
  <si>
    <t>Протяженность</t>
  </si>
  <si>
    <t>пог. м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</si>
  <si>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</si>
  <si>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</si>
  <si>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</si>
  <si>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</si>
  <si>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</si>
  <si>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</si>
  <si>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</si>
  <si>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>IV</t>
  </si>
  <si>
    <t xml:space="preserve">   </t>
  </si>
  <si>
    <t>Иловка - граница Воронежской области,             км 0+000 - км 7+069</t>
  </si>
  <si>
    <t>III</t>
  </si>
  <si>
    <t xml:space="preserve">    </t>
  </si>
  <si>
    <t xml:space="preserve">Гезов - Хлевище - «Попасное - Мирный»,           км 0+000 - км 7+600                                 </t>
  </si>
  <si>
    <t>ИТОГО по Алексеевскому муниципальному округу</t>
  </si>
  <si>
    <t xml:space="preserve">«Крым» - Ясные Зори - Архангельское,               км 6+510 - км 10+750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</si>
  <si>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</si>
  <si>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</si>
  <si>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</si>
  <si>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</si>
  <si>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</si>
  <si>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</si>
  <si>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>«Крым» - Весёлая Лопань - Бессоновка,              км 0+030 - км 1+880</t>
  </si>
  <si>
    <t>Борисовский район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</si>
  <si>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</si>
  <si>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</si>
  <si>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</si>
  <si>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</si>
  <si>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</si>
  <si>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«Валуйки - Казинка - Вериговка» - Конопляновка», км 0+020 - км 5+000</t>
  </si>
  <si>
    <t>ИТОГО по Валуйскому муниципальному округу</t>
  </si>
  <si>
    <t>«Новый Оскол - Валуйки - Ровеньки» - Нехаевка, км 0+000 - км 1+600</t>
  </si>
  <si>
    <t>«Новый Оскол - Валуйки - Ровеньки» - Николаевка - Малакеево - Ромахово,                 км 21+700 - км 27+100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</si>
  <si>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</si>
  <si>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</si>
  <si>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</si>
  <si>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Волоконовский район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</si>
  <si>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</si>
  <si>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</si>
  <si>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Обход п.Пятницкое, км 5+000 - км 10+000</t>
  </si>
  <si>
    <t>ИТОГО по Волоконовскому району</t>
  </si>
  <si>
    <t>Грайворонский муниципальный округ</t>
  </si>
  <si>
    <t>«Головчино - Доброполье» - Горьковский,              км 0+000 - км 1+700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</si>
  <si>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</si>
  <si>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</si>
  <si>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</si>
  <si>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</si>
  <si>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</si>
  <si>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</si>
  <si>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</si>
  <si>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</si>
  <si>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</si>
  <si>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Ивнянский район</t>
  </si>
  <si>
    <t>«Крым» - Новоселовка-Первая, км 0+000 -         км 1+000</t>
  </si>
  <si>
    <t>Ивня - Песчаное - Череново,                                      км 0+000 - км 4+892</t>
  </si>
  <si>
    <t>ИТОГО по Ивнянскому району</t>
  </si>
  <si>
    <t>Корочанский район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</si>
  <si>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</si>
  <si>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</si>
  <si>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</si>
  <si>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ИТОГО по Корочанскому району</t>
  </si>
  <si>
    <t>Короча - Чернянка - Красное, км 100+700 -        км 104+800</t>
  </si>
  <si>
    <t>Красногвардейский район</t>
  </si>
  <si>
    <t>ИТОГО по Красногвардейскому району: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</si>
  <si>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</si>
  <si>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</si>
  <si>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Новооскольский муниципальный округ</t>
  </si>
  <si>
    <t xml:space="preserve">Беломестное - Слоновка - Николаевка - Львовка, км 0+000 - км 12+020;  км 23+485 - км 25+215                                  </t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</si>
  <si>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</si>
  <si>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</si>
  <si>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</si>
  <si>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</si>
  <si>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</si>
  <si>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</si>
  <si>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</si>
  <si>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</si>
  <si>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</si>
  <si>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</si>
  <si>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«Ровеньки - Шияны», км 0+000 - км 7+600</t>
  </si>
  <si>
    <t>«Ровеньки - Лозовое» - Ивановка, км 0+000 -    км 0+700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</si>
  <si>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</si>
  <si>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</si>
  <si>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</si>
  <si>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</si>
  <si>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«Незнамово - Архангельское - Потудань - Роговатое» - Озерки - Выползово,                                км 0+000 - км 7+400</t>
  </si>
  <si>
    <t>Обход г. Старый Оскол, км 0+000 -                             км 5+500</t>
  </si>
  <si>
    <t>Роговатое - Преображенка - Менжулюк,                            км 0+000 - км 3+500</t>
  </si>
  <si>
    <t>ИТОГО по Старооскольскому городскому округу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</si>
  <si>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</si>
  <si>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</si>
  <si>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</si>
  <si>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</si>
  <si>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Шебекинский муниципальный округ</t>
  </si>
  <si>
    <t>Белгород - Шебекино - Волоконовка,                  км 37+100 - км 45+800</t>
  </si>
  <si>
    <t>ИТОГО по Шебекинскому муниципальному округу</t>
  </si>
  <si>
    <t>Яковлевский муниципальный округ</t>
  </si>
  <si>
    <t>Томаровка - Строитель - «Крым»,                        км 6+400 - км 12+800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</si>
  <si>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</si>
  <si>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</si>
  <si>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</si>
  <si>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</si>
  <si>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 xml:space="preserve">Ремонт путепровода через ж/д на км 41+490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</si>
  <si>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</si>
  <si>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р. Валуй на км 4+100            автодороги «Котляров - Ливенка» - Валуй  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</si>
  <si>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</si>
  <si>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</si>
  <si>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</si>
  <si>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на км 2+000) 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</si>
  <si>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</si>
  <si>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</si>
  <si>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</si>
  <si>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Беломестное - Шишино, км 0+000 -                     км 3+300 (устройство освещения и тротуара вдоль автодороги)</t>
  </si>
  <si>
    <t>Дальняя Игуменка - Хохлово - Киселево,           км 6+850 - км 8+450; км 10+800 - км 11+000 (устройство освещения и тротуара вдоль автодороги)</t>
  </si>
  <si>
    <t>Хохловский - Хохлово, км 0+000 - км 1+900 (устройство освещения и тротуара вдоль автодороги)</t>
  </si>
  <si>
    <t>«Юго - Западный -2» - Комсомольский,               км 6+500 - км 7+900 (ликвидация оползневых явлений на развязке км 6+500)</t>
  </si>
  <si>
    <t>Северный подъезд к г. Белгороду,                        км 0+000 - км 3+400</t>
  </si>
  <si>
    <t>Борисовка - Пролетарский,                                   км 0+000 - км 1+500</t>
  </si>
  <si>
    <t>город Белгород</t>
  </si>
  <si>
    <t>Таврово - Соломино - Разумное, км 5+200 -       км 5+480 (устройство автопавильонов)</t>
  </si>
  <si>
    <t>ИТОГО по городу Белгороду</t>
  </si>
  <si>
    <t xml:space="preserve">Шаталовка - Роговатое (ликвидация оползневых явлений на км 1+900 - км 2+370) </t>
  </si>
  <si>
    <t xml:space="preserve">Шаталовка - Роговатое, км 1+650 -                      км 1+900  (переустройство водоотвода) </t>
  </si>
  <si>
    <t>Капитально отремонтировано дорог по элементам обустройства (устройство недостающего электроосвещения)</t>
  </si>
  <si>
    <t>Церковный - Щетиновка - граница Борисовского района, км 0+000 - км 2+500;       км 10+000 - км 12+200  (Октябрьский - Церковный, Щетиновка)</t>
  </si>
  <si>
    <t xml:space="preserve">мкр. Новодубовской - мкр. Майский - 8,             км 0+000 - км 5+100 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</si>
  <si>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</si>
  <si>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</si>
  <si>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>Новый Оскол - Ниновка,                                       км 0+000 - км 1+500</t>
  </si>
  <si>
    <t>Ярское - Гнилица, км 0+000 - км 0+600;             км 5+200 - км  7+500  (Ярское, Чаусовка, Гнилица)</t>
  </si>
  <si>
    <t xml:space="preserve">Ровеньский район </t>
  </si>
  <si>
    <t>Свистовка - Ясены, км 0+000 - 3+700</t>
  </si>
  <si>
    <t>Подъезд к с. Городище, км 0+000 - 1+000</t>
  </si>
  <si>
    <t>Лапыгино - Новокладовое,                                    км 0+000 - км 3+900</t>
  </si>
  <si>
    <t>Транспортная развязка на автомобильной дороге Федосеевка - Гидроузел, км 0+000</t>
  </si>
  <si>
    <t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</si>
  <si>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</si>
  <si>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</si>
  <si>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</si>
  <si>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>Станция Сажное - Шахово,                                   км 0+000 - км 3+600; км 9+500 - км 10+700 (Сажное, Озерово, Шахово)</t>
  </si>
  <si>
    <t>Томаровка - «Крым» - Комсомольский - Красиво», км 0+000 - км 1+800 (Томаровка)</t>
  </si>
  <si>
    <t xml:space="preserve">«Белгород - Шебекино - Волоконовка» - Графовкав - Никольское,                                                                           км 0+091 - км 2+629; км 11+950 - км 15+294    </t>
  </si>
  <si>
    <t>«Белгород - Шебекино - Волоконовка» - Первое Цепляево - Знаменка,                                             км 0+060 - км 2+740; км 2+782 - км 3+714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</si>
  <si>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</si>
  <si>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</si>
  <si>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</si>
  <si>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</si>
  <si>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</si>
  <si>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</si>
  <si>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</si>
  <si>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Капитальный ремонт автодороги Белгород - Шебекино - Волоконовка на участке                                       км 15+990 км 16+430 (устройство автобусных остановок)</t>
  </si>
  <si>
    <t>Владимировка - Новоалександровка - Ларисовка, км 0+000 - км 2+300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</si>
  <si>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</si>
  <si>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>Октябрьский - Отрадное, км 0+000 -                   км 6+300 (Октябрьский, Отрадное,                                         Красная Нива)</t>
  </si>
  <si>
    <t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                               (с. Косилово)</t>
  </si>
  <si>
    <t>Артельное - Белый Колодезь - Караичное - Верхнеберезово, км 12+914 - км 18+000</t>
  </si>
  <si>
    <t>Максимовка - Мешковое - Терезовка,                 км 0+000 - км 9+420</t>
  </si>
  <si>
    <t>Красная Яруга - Степное - Семейный -              Илек-Кошары, км 3+700 - 6+800</t>
  </si>
  <si>
    <t>«Еремовка - Ровеньки - Нижняя Серебрянка» - Солонцы, км 0+000 - км 1+700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</si>
  <si>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</si>
  <si>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</si>
  <si>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t>Алексеевка - Мухоудеровка - Дальнее Чесночное с подъездом к селу Мухоудеровка,   км 13+100 - км 19+400 (Мухоудеровка);                                              км 22+700 - км 27+700 (Ближнее Чесночное)</t>
  </si>
  <si>
    <t>«Головчино- Ивановская Лициса» - Казачья Лисица, км 0+000 - км 2+700</t>
  </si>
  <si>
    <t xml:space="preserve">«Крым» - Ясные Зори - Архангельское,                км 10+750 - км 13+800                          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</si>
  <si>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2025 - 2027 годы   </t>
  </si>
  <si>
    <t>Валуйки - Пристень - Борки,                                                   км 4+100 - км 8+187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</si>
  <si>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</si>
  <si>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</si>
  <si>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</si>
  <si>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</si>
  <si>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муниципальный округ</t>
  </si>
  <si>
    <t>ИТОГО по Вейделевскому муниципальному округу</t>
  </si>
  <si>
    <t>Красненский муниципальный округ</t>
  </si>
  <si>
    <t>ИТОГО по Красненскому муниципальному округу</t>
  </si>
  <si>
    <t>Краснояружский муниципальный округ</t>
  </si>
  <si>
    <t>ИТОГО по Краснояружскому муниципальному округу</t>
  </si>
  <si>
    <t xml:space="preserve">Ровеньский муниципальный округ 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</si>
  <si>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</si>
  <si>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</si>
  <si>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</si>
  <si>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>Волоконовский муниципальный округ</t>
  </si>
  <si>
    <t>Красногвардейский муниципальный округ</t>
  </si>
  <si>
    <t>Ровеньский муниципальный округ</t>
  </si>
  <si>
    <t>Министр автомобильных дорог и транспорта Белгородской области</t>
  </si>
  <si>
    <t>С.В. Евтушенко</t>
  </si>
  <si>
    <t>Белгород - Шебекино - Волоконовка,                                         км 10+812 - км 13+596</t>
  </si>
  <si>
    <t>Октябрьский - Уколово - Никаноровка,        км 7+520 - км 12+200</t>
  </si>
  <si>
    <t>«Белгород - Новый Оскол - Советское» - Васильдол, км 5+345 - км 9+400</t>
  </si>
  <si>
    <r>
      <t>«Валуйки - Алексеевка - Красное» - Филиппово - Верхний Моисей, км 0+000 -                    км 0+475; км 0+485 - км 1+143; км 1+258 - км 4+025</t>
    </r>
    <r>
      <rPr>
        <b/>
        <sz val="12"/>
        <rFont val="Times New Roman"/>
        <family val="1"/>
        <charset val="204"/>
      </rPr>
      <t xml:space="preserve"> </t>
    </r>
  </si>
  <si>
    <t>Бабкино - Большебыково - Высокий - Большое,  км 0+000 - км 12+900</t>
  </si>
  <si>
    <t>Магистраль 1-1, км 8+000 - км 15+515                      (ввод 7,515 км по региональному проекту)</t>
  </si>
  <si>
    <t>Объём финансирования по годам</t>
  </si>
  <si>
    <t>Северный подъезд к г. Белгороду на участке км 6+260 - км 6+380 (замена средств организации и регулирования дорожного движения)</t>
  </si>
  <si>
    <t>Северный подъезд к г. Белгороду на участке км 6+900 - км 7+040 (замена средств организации и регулирования дорожного движения)</t>
  </si>
  <si>
    <t>Северный подъезд  к г. Белгороду (устройство регулируемого пешеходного перехода на км 3+200 (справа)                                                                              на примыкании ул. Магистральная                                                         в с. Шопино)</t>
  </si>
  <si>
    <t>Капитальный ремонт автодороги Белгород - Шебекино - Волоконовка на участке                                                                     км 63+070 -  км 63+225 (устройство автобусных остановок в с. Сурково)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</si>
</sst>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0000"/>
    <numFmt numFmtId="166" formatCode="#,##0.000"/>
    <numFmt numFmtId="167" formatCode="0.000"/>
    <numFmt numFmtId="168" formatCode="0.0"/>
    <numFmt numFmtId="169" formatCode="#,##0.000_р_."/>
    <numFmt numFmtId="170" formatCode="#,##0.0_р_."/>
    <numFmt numFmtId="171" formatCode="#,##0.0000"/>
    <numFmt numFmtId="172" formatCode="#,##0.0;[Red]#,##0.0"/>
    <numFmt numFmtId="173" formatCode="#,##0.000;[Red]#,##0.00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</cellStyleXfs>
  <cellXfs count="217">
    <xf numFmtId="0" fontId="0" fillId="0" borderId="0" xfId="0"/>
    <xf numFmtId="0" fontId="4" fillId="0" borderId="0" xfId="9" applyFont="1" applyAlignment="1" applyProtection="1">
      <alignment horizontal="center"/>
    </xf>
    <xf numFmtId="0" fontId="4" fillId="0" borderId="0" xfId="9" applyFont="1" applyAlignment="1" applyProtection="1"/>
    <xf numFmtId="0" fontId="5" fillId="0" borderId="0" xfId="9" applyFont="1" applyAlignment="1" applyProtection="1">
      <alignment horizontal="center"/>
    </xf>
    <xf numFmtId="0" fontId="5" fillId="0" borderId="0" xfId="9" applyFont="1" applyAlignment="1" applyProtection="1"/>
    <xf numFmtId="0" fontId="6" fillId="0" borderId="0" xfId="9" applyFont="1" applyAlignment="1" applyProtection="1"/>
    <xf numFmtId="0" fontId="6" fillId="0" borderId="0" xfId="9" applyFont="1" applyAlignment="1" applyProtection="1">
      <alignment vertical="center" wrapText="1"/>
    </xf>
    <xf numFmtId="0" fontId="6" fillId="0" borderId="0" xfId="9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3" fillId="0" borderId="0" xfId="9" applyFont="1" applyAlignment="1" applyProtection="1"/>
    <xf numFmtId="0" fontId="8" fillId="0" borderId="0" xfId="9" applyFont="1" applyBorder="1" applyAlignment="1" applyProtection="1">
      <alignment horizontal="center" vertical="center"/>
    </xf>
    <xf numFmtId="0" fontId="3" fillId="0" borderId="0" xfId="9" applyFont="1" applyBorder="1" applyAlignment="1" applyProtection="1"/>
    <xf numFmtId="0" fontId="5" fillId="0" borderId="0" xfId="9" applyFont="1" applyBorder="1" applyAlignment="1" applyProtection="1"/>
    <xf numFmtId="0" fontId="8" fillId="0" borderId="0" xfId="9" applyFont="1" applyBorder="1" applyAlignment="1" applyProtection="1">
      <alignment horizontal="center" vertical="center" wrapText="1"/>
    </xf>
    <xf numFmtId="0" fontId="8" fillId="0" borderId="5" xfId="9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1" xfId="9" applyFont="1" applyBorder="1" applyAlignment="1" applyProtection="1">
      <alignment horizontal="center" vertical="center"/>
    </xf>
    <xf numFmtId="0" fontId="8" fillId="0" borderId="2" xfId="9" applyFont="1" applyBorder="1" applyAlignment="1" applyProtection="1">
      <alignment horizontal="center" vertical="center"/>
    </xf>
    <xf numFmtId="0" fontId="8" fillId="0" borderId="11" xfId="9" applyFont="1" applyBorder="1" applyAlignment="1" applyProtection="1">
      <alignment horizontal="center" vertical="center"/>
    </xf>
    <xf numFmtId="0" fontId="8" fillId="0" borderId="12" xfId="9" applyFont="1" applyBorder="1" applyAlignment="1" applyProtection="1">
      <alignment horizontal="center" vertical="center"/>
    </xf>
    <xf numFmtId="0" fontId="8" fillId="0" borderId="14" xfId="9" applyFont="1" applyBorder="1" applyAlignment="1" applyProtection="1">
      <alignment horizontal="center" vertical="top" wrapText="1"/>
    </xf>
    <xf numFmtId="0" fontId="8" fillId="0" borderId="14" xfId="9" applyFont="1" applyBorder="1" applyAlignment="1" applyProtection="1">
      <alignment horizontal="center" wrapText="1"/>
    </xf>
    <xf numFmtId="0" fontId="9" fillId="0" borderId="6" xfId="0" applyFont="1" applyBorder="1" applyAlignment="1" applyProtection="1">
      <alignment vertical="center" wrapText="1"/>
    </xf>
    <xf numFmtId="0" fontId="10" fillId="0" borderId="6" xfId="9" applyFont="1" applyBorder="1" applyAlignment="1" applyProtection="1"/>
    <xf numFmtId="3" fontId="8" fillId="0" borderId="6" xfId="9" applyNumberFormat="1" applyFont="1" applyBorder="1" applyAlignment="1" applyProtection="1">
      <alignment horizontal="center" vertical="center" wrapText="1"/>
    </xf>
    <xf numFmtId="164" fontId="8" fillId="0" borderId="7" xfId="9" applyNumberFormat="1" applyFont="1" applyBorder="1" applyAlignment="1" applyProtection="1">
      <alignment horizontal="center" vertical="center" wrapText="1"/>
    </xf>
    <xf numFmtId="164" fontId="8" fillId="0" borderId="8" xfId="9" applyNumberFormat="1" applyFont="1" applyBorder="1" applyAlignment="1" applyProtection="1">
      <alignment horizontal="center" vertical="center" wrapText="1"/>
    </xf>
    <xf numFmtId="0" fontId="10" fillId="0" borderId="0" xfId="9" applyFont="1" applyAlignment="1" applyProtection="1">
      <alignment vertical="center" wrapText="1"/>
    </xf>
    <xf numFmtId="0" fontId="10" fillId="0" borderId="6" xfId="9" applyFont="1" applyBorder="1" applyAlignment="1" applyProtection="1">
      <alignment vertical="center" wrapText="1"/>
    </xf>
    <xf numFmtId="164" fontId="10" fillId="0" borderId="6" xfId="9" applyNumberFormat="1" applyFont="1" applyBorder="1" applyAlignment="1" applyProtection="1">
      <alignment vertical="center" wrapText="1"/>
    </xf>
    <xf numFmtId="164" fontId="11" fillId="0" borderId="7" xfId="9" applyNumberFormat="1" applyFont="1" applyBorder="1" applyAlignment="1" applyProtection="1">
      <alignment horizontal="center" vertical="center" wrapText="1"/>
    </xf>
    <xf numFmtId="164" fontId="10" fillId="0" borderId="8" xfId="9" applyNumberFormat="1" applyFont="1" applyBorder="1" applyAlignment="1" applyProtection="1">
      <alignment horizontal="center" vertical="center" wrapText="1"/>
    </xf>
    <xf numFmtId="0" fontId="10" fillId="0" borderId="6" xfId="9" applyFont="1" applyBorder="1" applyAlignment="1" applyProtection="1">
      <alignment horizontal="left" vertical="center" wrapText="1"/>
    </xf>
    <xf numFmtId="0" fontId="10" fillId="0" borderId="6" xfId="9" applyFont="1" applyBorder="1" applyAlignment="1" applyProtection="1">
      <alignment horizontal="center" vertical="center" wrapText="1"/>
    </xf>
    <xf numFmtId="3" fontId="10" fillId="0" borderId="6" xfId="9" applyNumberFormat="1" applyFont="1" applyBorder="1" applyAlignment="1" applyProtection="1">
      <alignment horizontal="center" vertical="center" wrapText="1"/>
    </xf>
    <xf numFmtId="4" fontId="10" fillId="0" borderId="6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wrapText="1"/>
    </xf>
    <xf numFmtId="0" fontId="8" fillId="0" borderId="6" xfId="9" applyFont="1" applyBorder="1" applyAlignment="1" applyProtection="1">
      <alignment horizontal="left" vertical="center" wrapText="1"/>
    </xf>
    <xf numFmtId="168" fontId="8" fillId="0" borderId="6" xfId="9" applyNumberFormat="1" applyFont="1" applyBorder="1" applyAlignment="1" applyProtection="1">
      <alignment horizontal="center" vertical="center" wrapText="1"/>
    </xf>
    <xf numFmtId="4" fontId="8" fillId="0" borderId="7" xfId="9" applyNumberFormat="1" applyFont="1" applyBorder="1" applyAlignment="1" applyProtection="1">
      <alignment horizontal="center" vertical="center" wrapText="1"/>
    </xf>
    <xf numFmtId="169" fontId="10" fillId="0" borderId="6" xfId="8" applyNumberFormat="1" applyFont="1" applyBorder="1" applyAlignment="1" applyProtection="1">
      <alignment horizontal="center" vertical="center" wrapText="1"/>
    </xf>
    <xf numFmtId="170" fontId="10" fillId="0" borderId="6" xfId="8" applyNumberFormat="1" applyFont="1" applyBorder="1" applyAlignment="1" applyProtection="1">
      <alignment horizontal="center" vertical="center" wrapText="1"/>
    </xf>
    <xf numFmtId="167" fontId="10" fillId="0" borderId="6" xfId="9" applyNumberFormat="1" applyFont="1" applyBorder="1" applyAlignment="1" applyProtection="1">
      <alignment horizontal="center" vertical="center" wrapText="1"/>
    </xf>
    <xf numFmtId="167" fontId="12" fillId="0" borderId="6" xfId="9" applyNumberFormat="1" applyFont="1" applyBorder="1" applyAlignment="1" applyProtection="1">
      <alignment horizontal="center" vertical="center"/>
    </xf>
    <xf numFmtId="0" fontId="10" fillId="0" borderId="0" xfId="9" applyFont="1" applyBorder="1" applyAlignment="1" applyProtection="1">
      <alignment vertical="center" wrapText="1"/>
    </xf>
    <xf numFmtId="169" fontId="10" fillId="0" borderId="6" xfId="9" applyNumberFormat="1" applyFont="1" applyBorder="1" applyAlignment="1" applyProtection="1">
      <alignment horizontal="center" vertical="center" wrapText="1"/>
    </xf>
    <xf numFmtId="4" fontId="10" fillId="0" borderId="7" xfId="9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left" vertical="center" wrapText="1"/>
    </xf>
    <xf numFmtId="168" fontId="10" fillId="0" borderId="18" xfId="0" applyNumberFormat="1" applyFont="1" applyBorder="1" applyAlignment="1" applyProtection="1">
      <alignment horizontal="left" vertical="center" wrapText="1"/>
    </xf>
    <xf numFmtId="166" fontId="10" fillId="0" borderId="18" xfId="9" applyNumberFormat="1" applyFont="1" applyBorder="1" applyAlignment="1" applyProtection="1">
      <alignment horizontal="center" vertical="center" wrapText="1"/>
    </xf>
    <xf numFmtId="164" fontId="10" fillId="0" borderId="19" xfId="9" applyNumberFormat="1" applyFont="1" applyBorder="1" applyAlignment="1" applyProtection="1">
      <alignment horizontal="center" vertical="center" wrapText="1"/>
    </xf>
    <xf numFmtId="166" fontId="10" fillId="0" borderId="19" xfId="9" applyNumberFormat="1" applyFont="1" applyBorder="1" applyAlignment="1" applyProtection="1">
      <alignment horizontal="center" vertical="center" wrapText="1"/>
    </xf>
    <xf numFmtId="168" fontId="10" fillId="0" borderId="6" xfId="9" applyNumberFormat="1" applyFont="1" applyBorder="1" applyAlignment="1" applyProtection="1">
      <alignment horizontal="center" vertical="center" wrapText="1"/>
    </xf>
    <xf numFmtId="170" fontId="9" fillId="0" borderId="6" xfId="0" applyNumberFormat="1" applyFont="1" applyBorder="1" applyAlignment="1" applyProtection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</xf>
    <xf numFmtId="164" fontId="9" fillId="0" borderId="8" xfId="0" applyNumberFormat="1" applyFont="1" applyBorder="1" applyAlignment="1" applyProtection="1">
      <alignment horizontal="center" vertical="center" wrapText="1"/>
    </xf>
    <xf numFmtId="167" fontId="13" fillId="0" borderId="6" xfId="9" applyNumberFormat="1" applyFont="1" applyBorder="1" applyAlignment="1" applyProtection="1">
      <alignment horizontal="center" vertical="center"/>
    </xf>
    <xf numFmtId="4" fontId="12" fillId="0" borderId="6" xfId="9" applyNumberFormat="1" applyFont="1" applyBorder="1" applyAlignment="1" applyProtection="1">
      <alignment horizontal="center" vertical="center"/>
    </xf>
    <xf numFmtId="170" fontId="10" fillId="0" borderId="6" xfId="9" applyNumberFormat="1" applyFont="1" applyBorder="1" applyAlignment="1" applyProtection="1">
      <alignment horizontal="center" vertical="center" wrapText="1"/>
    </xf>
    <xf numFmtId="4" fontId="13" fillId="0" borderId="6" xfId="9" applyNumberFormat="1" applyFont="1" applyBorder="1" applyAlignment="1" applyProtection="1">
      <alignment horizontal="center" vertical="center"/>
    </xf>
    <xf numFmtId="168" fontId="10" fillId="0" borderId="7" xfId="0" applyNumberFormat="1" applyFont="1" applyBorder="1" applyAlignment="1" applyProtection="1">
      <alignment horizontal="left" vertical="center" wrapText="1"/>
    </xf>
    <xf numFmtId="0" fontId="8" fillId="0" borderId="7" xfId="9" applyFont="1" applyBorder="1" applyAlignment="1" applyProtection="1">
      <alignment horizontal="center" vertical="center" wrapText="1"/>
    </xf>
    <xf numFmtId="0" fontId="5" fillId="0" borderId="0" xfId="9" applyFont="1" applyAlignment="1" applyProtection="1">
      <alignment vertical="center" wrapText="1"/>
    </xf>
    <xf numFmtId="0" fontId="9" fillId="0" borderId="6" xfId="0" applyFont="1" applyBorder="1" applyAlignment="1" applyProtection="1">
      <alignment horizontal="left" vertical="top" wrapText="1"/>
    </xf>
    <xf numFmtId="170" fontId="8" fillId="0" borderId="6" xfId="9" applyNumberFormat="1" applyFont="1" applyBorder="1" applyAlignment="1" applyProtection="1">
      <alignment horizontal="center" vertical="center" wrapText="1"/>
    </xf>
    <xf numFmtId="0" fontId="0" fillId="0" borderId="6" xfId="0" applyBorder="1" applyAlignment="1" applyProtection="1"/>
    <xf numFmtId="166" fontId="8" fillId="0" borderId="6" xfId="9" applyNumberFormat="1" applyFont="1" applyBorder="1" applyAlignment="1" applyProtection="1">
      <alignment horizontal="center" vertical="center" wrapText="1"/>
    </xf>
    <xf numFmtId="3" fontId="8" fillId="0" borderId="7" xfId="9" applyNumberFormat="1" applyFont="1" applyBorder="1" applyAlignment="1" applyProtection="1">
      <alignment horizontal="center" vertical="center" wrapText="1"/>
    </xf>
    <xf numFmtId="3" fontId="8" fillId="0" borderId="8" xfId="9" applyNumberFormat="1" applyFont="1" applyBorder="1" applyAlignment="1" applyProtection="1">
      <alignment horizontal="center" vertical="center" wrapText="1"/>
    </xf>
    <xf numFmtId="164" fontId="10" fillId="0" borderId="18" xfId="9" applyNumberFormat="1" applyFont="1" applyBorder="1" applyAlignment="1" applyProtection="1">
      <alignment horizontal="center" vertical="center" wrapText="1"/>
    </xf>
    <xf numFmtId="171" fontId="10" fillId="0" borderId="6" xfId="9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vertical="top" wrapText="1"/>
    </xf>
    <xf numFmtId="0" fontId="10" fillId="0" borderId="17" xfId="9" applyFont="1" applyBorder="1" applyAlignment="1" applyProtection="1">
      <alignment horizontal="center" vertical="top" wrapText="1"/>
    </xf>
    <xf numFmtId="0" fontId="4" fillId="0" borderId="0" xfId="9" applyFont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 wrapText="1"/>
    </xf>
    <xf numFmtId="172" fontId="9" fillId="0" borderId="6" xfId="0" applyNumberFormat="1" applyFont="1" applyBorder="1" applyAlignment="1" applyProtection="1">
      <alignment horizontal="center" vertical="center" wrapText="1"/>
    </xf>
    <xf numFmtId="172" fontId="9" fillId="0" borderId="7" xfId="0" applyNumberFormat="1" applyFont="1" applyBorder="1" applyAlignment="1" applyProtection="1">
      <alignment horizontal="center" vertical="center" wrapText="1"/>
    </xf>
    <xf numFmtId="172" fontId="9" fillId="0" borderId="8" xfId="0" applyNumberFormat="1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0" fontId="14" fillId="0" borderId="6" xfId="0" applyFont="1" applyBorder="1" applyAlignment="1" applyProtection="1">
      <alignment vertical="center" wrapText="1"/>
    </xf>
    <xf numFmtId="172" fontId="10" fillId="0" borderId="6" xfId="0" applyNumberFormat="1" applyFont="1" applyBorder="1" applyAlignment="1" applyProtection="1">
      <alignment horizontal="center" vertical="center"/>
    </xf>
    <xf numFmtId="172" fontId="10" fillId="0" borderId="7" xfId="0" applyNumberFormat="1" applyFont="1" applyBorder="1" applyAlignment="1" applyProtection="1">
      <alignment horizontal="center" vertical="center"/>
    </xf>
    <xf numFmtId="172" fontId="10" fillId="0" borderId="8" xfId="0" applyNumberFormat="1" applyFont="1" applyBorder="1" applyAlignment="1" applyProtection="1">
      <alignment horizontal="center" vertical="center"/>
    </xf>
    <xf numFmtId="169" fontId="8" fillId="0" borderId="6" xfId="9" applyNumberFormat="1" applyFont="1" applyBorder="1" applyAlignment="1" applyProtection="1">
      <alignment horizontal="center" vertical="center" wrapText="1"/>
    </xf>
    <xf numFmtId="172" fontId="8" fillId="0" borderId="7" xfId="0" applyNumberFormat="1" applyFont="1" applyBorder="1" applyAlignment="1" applyProtection="1">
      <alignment horizontal="center" vertical="center"/>
    </xf>
    <xf numFmtId="172" fontId="8" fillId="0" borderId="6" xfId="0" applyNumberFormat="1" applyFont="1" applyBorder="1" applyAlignment="1" applyProtection="1">
      <alignment horizontal="center" vertical="center"/>
    </xf>
    <xf numFmtId="172" fontId="8" fillId="0" borderId="8" xfId="0" applyNumberFormat="1" applyFont="1" applyBorder="1" applyAlignment="1" applyProtection="1">
      <alignment horizontal="center" vertical="center"/>
    </xf>
    <xf numFmtId="169" fontId="14" fillId="0" borderId="6" xfId="0" applyNumberFormat="1" applyFont="1" applyBorder="1" applyAlignment="1" applyProtection="1">
      <alignment horizontal="center" vertical="center" wrapText="1"/>
    </xf>
    <xf numFmtId="173" fontId="10" fillId="0" borderId="6" xfId="0" applyNumberFormat="1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168" fontId="10" fillId="0" borderId="6" xfId="0" applyNumberFormat="1" applyFont="1" applyBorder="1" applyAlignment="1" applyProtection="1">
      <alignment horizontal="left" vertical="top" wrapText="1"/>
    </xf>
    <xf numFmtId="0" fontId="4" fillId="0" borderId="6" xfId="9" applyFont="1" applyBorder="1" applyAlignment="1" applyProtection="1">
      <alignment vertical="center" wrapText="1"/>
    </xf>
    <xf numFmtId="0" fontId="4" fillId="0" borderId="7" xfId="9" applyFont="1" applyBorder="1" applyAlignment="1" applyProtection="1">
      <alignment vertical="center" wrapText="1"/>
    </xf>
    <xf numFmtId="0" fontId="4" fillId="0" borderId="8" xfId="9" applyFont="1" applyBorder="1" applyAlignment="1" applyProtection="1">
      <alignment vertical="center" wrapText="1"/>
    </xf>
    <xf numFmtId="0" fontId="10" fillId="0" borderId="5" xfId="9" applyFont="1" applyBorder="1" applyAlignment="1" applyProtection="1">
      <alignment horizontal="left" vertical="center" wrapText="1"/>
    </xf>
    <xf numFmtId="0" fontId="10" fillId="0" borderId="5" xfId="9" applyFont="1" applyBorder="1" applyAlignment="1" applyProtection="1">
      <alignment horizontal="center" vertical="center" wrapText="1"/>
    </xf>
    <xf numFmtId="0" fontId="4" fillId="0" borderId="5" xfId="9" applyFont="1" applyBorder="1" applyAlignment="1" applyProtection="1">
      <alignment vertical="center" wrapText="1"/>
    </xf>
    <xf numFmtId="169" fontId="10" fillId="0" borderId="5" xfId="9" applyNumberFormat="1" applyFont="1" applyBorder="1" applyAlignment="1" applyProtection="1">
      <alignment horizontal="center" vertical="center" wrapText="1"/>
    </xf>
    <xf numFmtId="172" fontId="10" fillId="0" borderId="5" xfId="0" applyNumberFormat="1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 wrapText="1"/>
    </xf>
    <xf numFmtId="173" fontId="10" fillId="0" borderId="5" xfId="0" applyNumberFormat="1" applyFont="1" applyBorder="1" applyAlignment="1" applyProtection="1">
      <alignment horizontal="center" vertical="center"/>
    </xf>
    <xf numFmtId="172" fontId="10" fillId="0" borderId="10" xfId="0" applyNumberFormat="1" applyFont="1" applyBorder="1" applyAlignment="1" applyProtection="1">
      <alignment horizontal="center" vertical="center"/>
    </xf>
    <xf numFmtId="0" fontId="4" fillId="0" borderId="0" xfId="9" applyFont="1" applyAlignment="1" applyProtection="1">
      <alignment horizontal="center" vertical="center" wrapText="1"/>
    </xf>
    <xf numFmtId="3" fontId="10" fillId="0" borderId="7" xfId="9" applyNumberFormat="1" applyFont="1" applyBorder="1" applyAlignment="1" applyProtection="1">
      <alignment horizontal="center" vertical="center" wrapText="1"/>
    </xf>
    <xf numFmtId="0" fontId="10" fillId="0" borderId="6" xfId="9" applyFont="1" applyBorder="1" applyAlignment="1" applyProtection="1">
      <alignment horizontal="left" vertical="top" wrapText="1"/>
    </xf>
    <xf numFmtId="164" fontId="10" fillId="0" borderId="7" xfId="11" applyNumberFormat="1" applyFont="1" applyBorder="1" applyAlignment="1" applyProtection="1">
      <alignment horizontal="center" vertical="center" wrapText="1"/>
    </xf>
    <xf numFmtId="170" fontId="14" fillId="0" borderId="6" xfId="0" applyNumberFormat="1" applyFont="1" applyBorder="1" applyAlignment="1" applyProtection="1">
      <alignment horizontal="center" vertical="center" wrapText="1"/>
    </xf>
    <xf numFmtId="164" fontId="14" fillId="0" borderId="6" xfId="0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0" fillId="0" borderId="21" xfId="9" applyFont="1" applyBorder="1" applyAlignment="1" applyProtection="1">
      <alignment horizontal="center" vertical="top" wrapText="1"/>
    </xf>
    <xf numFmtId="0" fontId="14" fillId="0" borderId="16" xfId="0" applyFont="1" applyBorder="1" applyAlignment="1" applyProtection="1">
      <alignment horizontal="left" vertical="center" wrapText="1"/>
    </xf>
    <xf numFmtId="164" fontId="10" fillId="0" borderId="8" xfId="9" applyNumberFormat="1" applyFont="1" applyFill="1" applyBorder="1" applyAlignment="1" applyProtection="1">
      <alignment horizontal="center" vertical="center" wrapText="1"/>
    </xf>
    <xf numFmtId="0" fontId="10" fillId="0" borderId="15" xfId="9" applyFont="1" applyBorder="1" applyAlignment="1" applyProtection="1">
      <alignment vertical="center" wrapText="1"/>
    </xf>
    <xf numFmtId="0" fontId="10" fillId="0" borderId="6" xfId="9" applyFont="1" applyFill="1" applyBorder="1" applyAlignment="1" applyProtection="1">
      <alignment horizontal="left" vertical="center" wrapText="1"/>
    </xf>
    <xf numFmtId="0" fontId="10" fillId="0" borderId="6" xfId="9" applyFont="1" applyFill="1" applyBorder="1" applyAlignment="1" applyProtection="1">
      <alignment horizontal="center" vertical="center" wrapText="1"/>
    </xf>
    <xf numFmtId="169" fontId="10" fillId="0" borderId="6" xfId="8" applyNumberFormat="1" applyFont="1" applyFill="1" applyBorder="1" applyAlignment="1" applyProtection="1">
      <alignment horizontal="center" vertical="center" wrapText="1"/>
    </xf>
    <xf numFmtId="166" fontId="10" fillId="0" borderId="6" xfId="9" applyNumberFormat="1" applyFont="1" applyFill="1" applyBorder="1" applyAlignment="1" applyProtection="1">
      <alignment horizontal="center" vertical="center" wrapText="1"/>
    </xf>
    <xf numFmtId="0" fontId="8" fillId="0" borderId="0" xfId="9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3" fillId="0" borderId="0" xfId="9" applyFont="1" applyFill="1" applyBorder="1" applyAlignment="1" applyProtection="1"/>
    <xf numFmtId="164" fontId="5" fillId="0" borderId="0" xfId="9" applyNumberFormat="1" applyFont="1" applyFill="1" applyBorder="1" applyAlignment="1" applyProtection="1"/>
    <xf numFmtId="0" fontId="5" fillId="0" borderId="0" xfId="9" applyFont="1" applyFill="1" applyBorder="1" applyAlignment="1" applyProtection="1"/>
    <xf numFmtId="0" fontId="10" fillId="0" borderId="0" xfId="9" applyFont="1" applyFill="1" applyBorder="1" applyAlignment="1" applyProtection="1"/>
    <xf numFmtId="164" fontId="0" fillId="0" borderId="0" xfId="0" applyNumberFormat="1" applyFill="1" applyBorder="1" applyAlignment="1" applyProtection="1"/>
    <xf numFmtId="164" fontId="8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Border="1" applyAlignment="1" applyProtection="1">
      <alignment horizontal="center" vertical="center" wrapText="1"/>
    </xf>
    <xf numFmtId="164" fontId="3" fillId="0" borderId="0" xfId="9" applyNumberFormat="1" applyFont="1" applyFill="1" applyAlignment="1" applyProtection="1"/>
    <xf numFmtId="0" fontId="3" fillId="0" borderId="0" xfId="9" applyFont="1" applyFill="1" applyAlignment="1" applyProtection="1"/>
    <xf numFmtId="165" fontId="10" fillId="0" borderId="0" xfId="9" applyNumberFormat="1" applyFont="1" applyFill="1" applyAlignment="1" applyProtection="1">
      <alignment vertical="center" wrapText="1"/>
    </xf>
    <xf numFmtId="3" fontId="5" fillId="0" borderId="0" xfId="9" applyNumberFormat="1" applyFont="1" applyFill="1" applyBorder="1" applyAlignment="1" applyProtection="1">
      <alignment horizontal="center" vertical="center" wrapText="1"/>
    </xf>
    <xf numFmtId="0" fontId="10" fillId="0" borderId="0" xfId="9" applyFont="1" applyFill="1" applyAlignment="1" applyProtection="1">
      <alignment vertical="center" wrapText="1"/>
    </xf>
    <xf numFmtId="4" fontId="8" fillId="0" borderId="0" xfId="9" applyNumberFormat="1" applyFont="1" applyFill="1" applyBorder="1" applyAlignment="1" applyProtection="1">
      <alignment horizontal="center" vertical="center" wrapText="1"/>
    </xf>
    <xf numFmtId="164" fontId="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9" applyFont="1" applyFill="1" applyAlignment="1" applyProtection="1"/>
    <xf numFmtId="166" fontId="10" fillId="0" borderId="0" xfId="9" applyNumberFormat="1" applyFont="1" applyFill="1" applyBorder="1" applyAlignment="1" applyProtection="1">
      <alignment horizontal="center" vertical="center" wrapText="1"/>
    </xf>
    <xf numFmtId="168" fontId="10" fillId="0" borderId="0" xfId="9" applyNumberFormat="1" applyFont="1" applyFill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9" applyFont="1" applyFill="1" applyAlignment="1" applyProtection="1">
      <alignment vertical="center" wrapText="1"/>
    </xf>
    <xf numFmtId="164" fontId="5" fillId="0" borderId="0" xfId="9" applyNumberFormat="1" applyFont="1" applyFill="1" applyAlignment="1" applyProtection="1">
      <alignment vertical="center" wrapText="1"/>
    </xf>
    <xf numFmtId="3" fontId="8" fillId="0" borderId="0" xfId="9" applyNumberFormat="1" applyFont="1" applyFill="1" applyBorder="1" applyAlignment="1" applyProtection="1">
      <alignment horizontal="center" vertical="center" wrapText="1"/>
    </xf>
    <xf numFmtId="0" fontId="4" fillId="0" borderId="0" xfId="9" applyFont="1" applyFill="1" applyAlignment="1" applyProtection="1">
      <alignment vertical="center" wrapText="1"/>
    </xf>
    <xf numFmtId="172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172" fontId="10" fillId="0" borderId="0" xfId="0" applyNumberFormat="1" applyFont="1" applyFill="1" applyBorder="1" applyAlignment="1" applyProtection="1">
      <alignment horizontal="center" vertical="center"/>
    </xf>
    <xf numFmtId="172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9" applyFont="1" applyFill="1" applyAlignment="1" applyProtection="1">
      <alignment horizontal="center" vertical="center" wrapText="1"/>
    </xf>
    <xf numFmtId="0" fontId="4" fillId="0" borderId="0" xfId="9" applyFont="1" applyFill="1" applyBorder="1" applyAlignment="1" applyProtection="1">
      <alignment vertical="center" wrapText="1"/>
    </xf>
    <xf numFmtId="164" fontId="8" fillId="0" borderId="0" xfId="9" applyNumberFormat="1" applyFont="1" applyFill="1" applyBorder="1" applyAlignment="1" applyProtection="1">
      <alignment vertical="center" wrapText="1"/>
    </xf>
    <xf numFmtId="164" fontId="10" fillId="0" borderId="0" xfId="9" applyNumberFormat="1" applyFont="1" applyFill="1" applyBorder="1" applyAlignment="1" applyProtection="1">
      <alignment vertical="center" wrapText="1"/>
    </xf>
    <xf numFmtId="0" fontId="10" fillId="0" borderId="0" xfId="9" applyFont="1" applyBorder="1" applyAlignment="1" applyProtection="1">
      <alignment horizontal="center" vertical="top" wrapText="1"/>
    </xf>
    <xf numFmtId="0" fontId="10" fillId="0" borderId="0" xfId="9" applyFont="1" applyBorder="1" applyAlignment="1" applyProtection="1">
      <alignment horizontal="left" vertical="center" wrapText="1"/>
    </xf>
    <xf numFmtId="0" fontId="10" fillId="0" borderId="0" xfId="9" applyFont="1" applyBorder="1" applyAlignment="1" applyProtection="1">
      <alignment horizontal="center" vertical="center" wrapText="1"/>
    </xf>
    <xf numFmtId="169" fontId="10" fillId="0" borderId="0" xfId="9" applyNumberFormat="1" applyFont="1" applyBorder="1" applyAlignment="1" applyProtection="1">
      <alignment horizontal="center" vertical="center" wrapText="1"/>
    </xf>
    <xf numFmtId="0" fontId="4" fillId="0" borderId="0" xfId="9" applyFont="1" applyBorder="1" applyAlignment="1" applyProtection="1">
      <alignment vertical="center" wrapText="1"/>
    </xf>
    <xf numFmtId="172" fontId="10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173" fontId="10" fillId="0" borderId="0" xfId="0" applyNumberFormat="1" applyFont="1" applyBorder="1" applyAlignment="1" applyProtection="1">
      <alignment horizontal="center" vertical="center"/>
    </xf>
    <xf numFmtId="0" fontId="8" fillId="0" borderId="14" xfId="9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 wrapText="1"/>
    </xf>
    <xf numFmtId="0" fontId="8" fillId="0" borderId="14" xfId="9" applyFont="1" applyBorder="1" applyAlignment="1" applyProtection="1">
      <alignment horizontal="left" vertical="center" wrapText="1"/>
    </xf>
    <xf numFmtId="164" fontId="8" fillId="0" borderId="6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vertical="top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166" fontId="10" fillId="0" borderId="6" xfId="9" applyNumberFormat="1" applyFont="1" applyBorder="1" applyAlignment="1" applyProtection="1">
      <alignment horizontal="center" vertical="center" wrapText="1"/>
    </xf>
    <xf numFmtId="166" fontId="10" fillId="0" borderId="8" xfId="9" applyNumberFormat="1" applyFont="1" applyBorder="1" applyAlignment="1" applyProtection="1">
      <alignment horizontal="center" vertical="center" wrapText="1"/>
    </xf>
    <xf numFmtId="164" fontId="10" fillId="0" borderId="7" xfId="9" applyNumberFormat="1" applyFont="1" applyBorder="1" applyAlignment="1" applyProtection="1">
      <alignment horizontal="center" vertical="center" wrapText="1"/>
    </xf>
    <xf numFmtId="164" fontId="10" fillId="0" borderId="6" xfId="9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170" fontId="10" fillId="2" borderId="6" xfId="8" applyNumberFormat="1" applyFont="1" applyFill="1" applyBorder="1" applyAlignment="1" applyProtection="1">
      <alignment horizontal="center" vertical="center" wrapText="1"/>
    </xf>
    <xf numFmtId="166" fontId="10" fillId="2" borderId="6" xfId="9" applyNumberFormat="1" applyFont="1" applyFill="1" applyBorder="1" applyAlignment="1" applyProtection="1">
      <alignment horizontal="center" vertical="center" wrapText="1"/>
    </xf>
    <xf numFmtId="3" fontId="10" fillId="2" borderId="6" xfId="9" applyNumberFormat="1" applyFont="1" applyFill="1" applyBorder="1" applyAlignment="1" applyProtection="1">
      <alignment horizontal="center" vertical="center" wrapText="1"/>
    </xf>
    <xf numFmtId="164" fontId="10" fillId="2" borderId="7" xfId="9" applyNumberFormat="1" applyFont="1" applyFill="1" applyBorder="1" applyAlignment="1" applyProtection="1">
      <alignment horizontal="center" vertical="center" wrapText="1"/>
    </xf>
    <xf numFmtId="167" fontId="10" fillId="0" borderId="6" xfId="9" applyNumberFormat="1" applyFont="1" applyFill="1" applyBorder="1" applyAlignment="1" applyProtection="1">
      <alignment horizontal="center" vertical="center" wrapText="1"/>
    </xf>
    <xf numFmtId="164" fontId="10" fillId="0" borderId="7" xfId="9" applyNumberFormat="1" applyFont="1" applyFill="1" applyBorder="1" applyAlignment="1" applyProtection="1">
      <alignment horizontal="center" vertical="center" wrapText="1"/>
    </xf>
    <xf numFmtId="0" fontId="6" fillId="0" borderId="0" xfId="9" applyFont="1" applyBorder="1" applyAlignment="1" applyProtection="1">
      <alignment horizontal="center" vertical="center" wrapText="1"/>
    </xf>
    <xf numFmtId="49" fontId="8" fillId="0" borderId="1" xfId="7" applyNumberFormat="1" applyFont="1" applyBorder="1" applyAlignment="1" applyProtection="1">
      <alignment horizontal="center" vertical="center" wrapText="1"/>
    </xf>
    <xf numFmtId="49" fontId="8" fillId="0" borderId="2" xfId="7" applyNumberFormat="1" applyFont="1" applyBorder="1" applyAlignment="1" applyProtection="1">
      <alignment horizontal="center" vertical="center" wrapText="1"/>
    </xf>
    <xf numFmtId="0" fontId="8" fillId="0" borderId="3" xfId="9" applyFont="1" applyBorder="1" applyAlignment="1" applyProtection="1">
      <alignment horizontal="center" vertical="center"/>
    </xf>
    <xf numFmtId="0" fontId="8" fillId="0" borderId="7" xfId="9" applyFont="1" applyBorder="1" applyAlignment="1" applyProtection="1">
      <alignment horizontal="center" vertical="center"/>
    </xf>
    <xf numFmtId="0" fontId="8" fillId="0" borderId="8" xfId="9" applyFont="1" applyBorder="1" applyAlignment="1" applyProtection="1">
      <alignment horizontal="center" vertical="center"/>
    </xf>
    <xf numFmtId="0" fontId="8" fillId="0" borderId="4" xfId="9" applyFont="1" applyBorder="1" applyAlignment="1" applyProtection="1">
      <alignment horizontal="center" vertical="center"/>
    </xf>
    <xf numFmtId="0" fontId="8" fillId="0" borderId="22" xfId="9" applyFont="1" applyBorder="1" applyAlignment="1" applyProtection="1">
      <alignment horizontal="center" vertical="center"/>
    </xf>
    <xf numFmtId="0" fontId="8" fillId="0" borderId="23" xfId="9" applyFont="1" applyBorder="1" applyAlignment="1" applyProtection="1">
      <alignment horizontal="center" vertical="center"/>
    </xf>
    <xf numFmtId="0" fontId="8" fillId="0" borderId="14" xfId="9" applyFont="1" applyBorder="1" applyAlignment="1" applyProtection="1">
      <alignment horizontal="left" vertical="center" wrapText="1"/>
    </xf>
    <xf numFmtId="0" fontId="8" fillId="0" borderId="17" xfId="9" applyFont="1" applyBorder="1" applyAlignment="1" applyProtection="1">
      <alignment horizontal="center" vertical="center" wrapText="1"/>
    </xf>
    <xf numFmtId="0" fontId="8" fillId="0" borderId="16" xfId="9" applyFont="1" applyBorder="1" applyAlignment="1" applyProtection="1">
      <alignment horizontal="center" vertical="center" wrapText="1"/>
    </xf>
    <xf numFmtId="164" fontId="8" fillId="0" borderId="6" xfId="9" applyNumberFormat="1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 wrapText="1"/>
    </xf>
    <xf numFmtId="0" fontId="8" fillId="0" borderId="14" xfId="9" applyFont="1" applyBorder="1" applyAlignment="1" applyProtection="1">
      <alignment horizontal="center" vertical="center" wrapText="1"/>
    </xf>
    <xf numFmtId="0" fontId="8" fillId="0" borderId="6" xfId="9" applyFont="1" applyBorder="1" applyAlignment="1" applyProtection="1">
      <alignment horizontal="center" vertical="center"/>
    </xf>
    <xf numFmtId="0" fontId="8" fillId="0" borderId="10" xfId="9" applyFont="1" applyBorder="1" applyAlignment="1" applyProtection="1">
      <alignment horizontal="center" vertical="center" wrapText="1"/>
    </xf>
    <xf numFmtId="0" fontId="8" fillId="0" borderId="13" xfId="9" applyFont="1" applyBorder="1" applyAlignment="1" applyProtection="1">
      <alignment horizontal="center" vertical="center"/>
    </xf>
    <xf numFmtId="0" fontId="8" fillId="0" borderId="20" xfId="9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left" vertical="center" wrapText="1"/>
    </xf>
    <xf numFmtId="0" fontId="8" fillId="0" borderId="5" xfId="9" applyFont="1" applyBorder="1" applyAlignment="1" applyProtection="1">
      <alignment horizontal="center" vertical="center" wrapText="1"/>
    </xf>
    <xf numFmtId="0" fontId="8" fillId="0" borderId="9" xfId="9" applyFont="1" applyBorder="1" applyAlignment="1" applyProtection="1">
      <alignment horizontal="center" vertical="center" wrapText="1"/>
    </xf>
    <xf numFmtId="0" fontId="8" fillId="0" borderId="17" xfId="9" applyFont="1" applyBorder="1" applyAlignment="1" applyProtection="1">
      <alignment horizontal="left" vertical="center" wrapText="1"/>
    </xf>
    <xf numFmtId="0" fontId="8" fillId="0" borderId="15" xfId="9" applyFont="1" applyBorder="1" applyAlignment="1" applyProtection="1">
      <alignment horizontal="left" vertical="center" wrapText="1"/>
    </xf>
    <xf numFmtId="0" fontId="8" fillId="0" borderId="16" xfId="9" applyFont="1" applyBorder="1" applyAlignment="1" applyProtection="1">
      <alignment horizontal="left" vertical="center" wrapText="1"/>
    </xf>
    <xf numFmtId="0" fontId="8" fillId="0" borderId="17" xfId="9" applyFont="1" applyBorder="1" applyAlignment="1" applyProtection="1">
      <alignment vertical="center" wrapText="1"/>
    </xf>
    <xf numFmtId="0" fontId="8" fillId="0" borderId="15" xfId="9" applyFont="1" applyBorder="1" applyAlignment="1" applyProtection="1">
      <alignment vertical="center" wrapText="1"/>
    </xf>
    <xf numFmtId="0" fontId="8" fillId="0" borderId="16" xfId="9" applyFont="1" applyBorder="1" applyAlignment="1" applyProtection="1">
      <alignment vertical="center" wrapText="1"/>
    </xf>
    <xf numFmtId="166" fontId="10" fillId="0" borderId="8" xfId="9" applyNumberFormat="1" applyFont="1" applyBorder="1" applyAlignment="1" applyProtection="1">
      <alignment horizontal="center" vertical="center" wrapText="1"/>
    </xf>
    <xf numFmtId="164" fontId="10" fillId="0" borderId="7" xfId="9" applyNumberFormat="1" applyFont="1" applyBorder="1" applyAlignment="1" applyProtection="1">
      <alignment horizontal="center" vertical="center" wrapText="1"/>
    </xf>
    <xf numFmtId="166" fontId="10" fillId="0" borderId="6" xfId="9" applyNumberFormat="1" applyFont="1" applyBorder="1" applyAlignment="1" applyProtection="1">
      <alignment horizontal="center" vertical="center" wrapText="1"/>
    </xf>
    <xf numFmtId="166" fontId="10" fillId="0" borderId="7" xfId="9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center" vertical="top" wrapText="1"/>
    </xf>
    <xf numFmtId="168" fontId="10" fillId="0" borderId="6" xfId="0" applyNumberFormat="1" applyFont="1" applyBorder="1" applyAlignment="1" applyProtection="1">
      <alignment horizontal="left" vertical="center" wrapText="1"/>
    </xf>
    <xf numFmtId="164" fontId="10" fillId="0" borderId="6" xfId="9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8" fillId="0" borderId="14" xfId="10" applyFont="1" applyBorder="1" applyAlignment="1" applyProtection="1">
      <alignment horizontal="center" vertical="center" wrapText="1"/>
    </xf>
    <xf numFmtId="0" fontId="8" fillId="0" borderId="15" xfId="9" applyFont="1" applyBorder="1" applyAlignment="1" applyProtection="1">
      <alignment horizontal="center" vertical="center" wrapText="1"/>
    </xf>
    <xf numFmtId="168" fontId="6" fillId="0" borderId="0" xfId="0" applyNumberFormat="1" applyFont="1" applyBorder="1" applyAlignment="1" applyProtection="1">
      <alignment horizontal="left" vertical="center" wrapText="1"/>
    </xf>
    <xf numFmtId="172" fontId="6" fillId="0" borderId="0" xfId="0" applyNumberFormat="1" applyFont="1" applyBorder="1" applyAlignment="1" applyProtection="1">
      <alignment horizontal="right" vertical="center"/>
    </xf>
    <xf numFmtId="0" fontId="6" fillId="0" borderId="0" xfId="9" applyFont="1" applyAlignment="1" applyProtection="1">
      <alignment horizontal="left" vertical="center" wrapText="1"/>
    </xf>
  </cellXfs>
  <cellStyles count="13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3" xfId="5"/>
    <cellStyle name="Обычный 4" xfId="6"/>
    <cellStyle name="Обычный 5" xfId="11"/>
    <cellStyle name="Обычный_3-РЕМОНТ_МОСТОВ на 2011год" xfId="7"/>
    <cellStyle name="Обычный_ВЫПОЛНЕНИЕ программы ИЖС-2010 год" xfId="10"/>
    <cellStyle name="Обычный_мероприятия (приложение 2 к 139-пп)" xfId="8"/>
    <cellStyle name="Стиль 1" xfId="9"/>
    <cellStyle name="Стиль 1 2" xfId="1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N440"/>
  <sheetViews>
    <sheetView tabSelected="1" view="pageBreakPreview" zoomScale="57" zoomScaleNormal="50" zoomScaleSheetLayoutView="57" zoomScalePageLayoutView="57" workbookViewId="0">
      <pane xSplit="3" ySplit="8" topLeftCell="D137" activePane="bottomRight" state="frozen"/>
      <selection pane="topRight" activeCell="D1" sqref="D1"/>
      <selection pane="bottomLeft" activeCell="A190" sqref="A190"/>
      <selection pane="bottomRight" activeCell="R146" sqref="R146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3.28515625" style="2" customWidth="1"/>
    <col min="5" max="5" width="13.7109375" style="2" customWidth="1"/>
    <col min="6" max="6" width="22" style="2" customWidth="1"/>
    <col min="7" max="7" width="16.7109375" style="2" customWidth="1"/>
    <col min="8" max="8" width="13.5703125" style="2" customWidth="1"/>
    <col min="9" max="9" width="19.28515625" style="2" customWidth="1"/>
    <col min="10" max="10" width="19" style="2" customWidth="1"/>
    <col min="11" max="11" width="18.7109375" style="2" customWidth="1"/>
    <col min="12" max="12" width="19.42578125" style="2" customWidth="1"/>
    <col min="13" max="14" width="18.42578125" style="2" customWidth="1"/>
    <col min="15" max="15" width="20.140625" style="2" customWidth="1"/>
    <col min="16" max="16" width="18.42578125" style="2" customWidth="1"/>
    <col min="17" max="17" width="27" style="2" customWidth="1"/>
    <col min="18" max="18" width="14.7109375" style="2" customWidth="1"/>
    <col min="19" max="19" width="28.7109375" style="2" customWidth="1"/>
    <col min="20" max="20" width="11.140625" style="2" customWidth="1"/>
    <col min="21" max="21" width="42.28515625" style="2" customWidth="1"/>
    <col min="22" max="22" width="14.7109375" style="2" customWidth="1"/>
    <col min="23" max="31" width="9.140625" style="2"/>
    <col min="32" max="32" width="10.28515625" style="2" customWidth="1"/>
    <col min="33" max="16384" width="9.140625" style="2"/>
  </cols>
  <sheetData>
    <row r="1" spans="1:31" s="4" customFormat="1" ht="106.5" customHeight="1">
      <c r="A1" s="3"/>
      <c r="F1" s="5"/>
      <c r="G1" s="6"/>
      <c r="H1" s="176" t="s">
        <v>161</v>
      </c>
      <c r="I1" s="176"/>
      <c r="J1" s="176"/>
      <c r="K1" s="176"/>
      <c r="L1" s="176"/>
      <c r="M1" s="176"/>
      <c r="N1" s="176"/>
      <c r="O1" s="176"/>
      <c r="P1" s="7"/>
      <c r="Q1" s="8"/>
      <c r="R1" s="8"/>
      <c r="S1" s="8"/>
      <c r="T1" s="8"/>
      <c r="U1" s="8"/>
    </row>
    <row r="2" spans="1:31" s="4" customFormat="1" ht="61.5" customHeight="1">
      <c r="A2" s="176" t="s">
        <v>173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7"/>
      <c r="Q2" s="9"/>
      <c r="R2" s="9"/>
    </row>
    <row r="3" spans="1:31" s="4" customFormat="1" ht="33.950000000000003" customHeight="1" thickBot="1">
      <c r="A3" s="3"/>
      <c r="Q3" s="9"/>
      <c r="R3" s="9"/>
    </row>
    <row r="4" spans="1:31" s="4" customFormat="1" ht="34.5" customHeight="1" thickBot="1">
      <c r="A4" s="177" t="s">
        <v>0</v>
      </c>
      <c r="B4" s="178" t="s">
        <v>1</v>
      </c>
      <c r="C4" s="178" t="s">
        <v>2</v>
      </c>
      <c r="D4" s="179" t="s">
        <v>3</v>
      </c>
      <c r="E4" s="179"/>
      <c r="F4" s="179"/>
      <c r="G4" s="182" t="s">
        <v>200</v>
      </c>
      <c r="H4" s="183"/>
      <c r="I4" s="183"/>
      <c r="J4" s="183"/>
      <c r="K4" s="183"/>
      <c r="L4" s="183"/>
      <c r="M4" s="183"/>
      <c r="N4" s="183"/>
      <c r="O4" s="184"/>
      <c r="P4" s="10"/>
      <c r="Q4" s="11"/>
      <c r="R4" s="11"/>
      <c r="S4" s="12"/>
      <c r="T4" s="12"/>
      <c r="U4" s="12"/>
      <c r="V4" s="12"/>
      <c r="W4" s="12"/>
      <c r="X4" s="12"/>
      <c r="Y4" s="12"/>
      <c r="Z4" s="12"/>
      <c r="AA4" s="12"/>
    </row>
    <row r="5" spans="1:31" s="4" customFormat="1" ht="29.25" customHeight="1" thickBot="1">
      <c r="A5" s="177"/>
      <c r="B5" s="178"/>
      <c r="C5" s="178"/>
      <c r="D5" s="179"/>
      <c r="E5" s="179"/>
      <c r="F5" s="179"/>
      <c r="G5" s="180" t="s">
        <v>6</v>
      </c>
      <c r="H5" s="180"/>
      <c r="I5" s="180"/>
      <c r="J5" s="180" t="s">
        <v>7</v>
      </c>
      <c r="K5" s="180"/>
      <c r="L5" s="180"/>
      <c r="M5" s="181" t="s">
        <v>8</v>
      </c>
      <c r="N5" s="181"/>
      <c r="O5" s="181"/>
      <c r="P5" s="10"/>
      <c r="Q5" s="11"/>
      <c r="R5" s="11"/>
      <c r="S5" s="12"/>
      <c r="T5" s="12"/>
      <c r="U5" s="12"/>
      <c r="V5" s="12"/>
      <c r="W5" s="12"/>
      <c r="X5" s="12"/>
      <c r="Y5" s="12"/>
      <c r="Z5" s="12"/>
      <c r="AA5" s="12"/>
    </row>
    <row r="6" spans="1:31" s="4" customFormat="1" ht="33.75" customHeight="1" thickBot="1">
      <c r="A6" s="177"/>
      <c r="B6" s="178"/>
      <c r="C6" s="178"/>
      <c r="D6" s="191" t="s">
        <v>9</v>
      </c>
      <c r="E6" s="191"/>
      <c r="F6" s="196" t="s">
        <v>5</v>
      </c>
      <c r="G6" s="191" t="s">
        <v>9</v>
      </c>
      <c r="H6" s="191"/>
      <c r="I6" s="197" t="s">
        <v>5</v>
      </c>
      <c r="J6" s="191" t="s">
        <v>9</v>
      </c>
      <c r="K6" s="191"/>
      <c r="L6" s="197" t="s">
        <v>5</v>
      </c>
      <c r="M6" s="191" t="s">
        <v>9</v>
      </c>
      <c r="N6" s="191"/>
      <c r="O6" s="192" t="s">
        <v>5</v>
      </c>
      <c r="P6" s="13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4" customFormat="1" ht="43.5" customHeight="1" thickBot="1">
      <c r="A7" s="177"/>
      <c r="B7" s="178"/>
      <c r="C7" s="178"/>
      <c r="D7" s="14" t="s">
        <v>4</v>
      </c>
      <c r="E7" s="14" t="s">
        <v>10</v>
      </c>
      <c r="F7" s="196"/>
      <c r="G7" s="14" t="s">
        <v>4</v>
      </c>
      <c r="H7" s="14" t="s">
        <v>10</v>
      </c>
      <c r="I7" s="197"/>
      <c r="J7" s="14" t="s">
        <v>4</v>
      </c>
      <c r="K7" s="14" t="s">
        <v>10</v>
      </c>
      <c r="L7" s="197"/>
      <c r="M7" s="14" t="s">
        <v>4</v>
      </c>
      <c r="N7" s="14" t="s">
        <v>10</v>
      </c>
      <c r="O7" s="192"/>
      <c r="P7" s="13"/>
      <c r="Q7" s="15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4" customFormat="1" ht="32.25" customHeight="1" thickBot="1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8">
        <v>9</v>
      </c>
      <c r="J8" s="17">
        <v>10</v>
      </c>
      <c r="K8" s="17">
        <v>11</v>
      </c>
      <c r="L8" s="18">
        <v>12</v>
      </c>
      <c r="M8" s="17">
        <v>13</v>
      </c>
      <c r="N8" s="17">
        <v>14</v>
      </c>
      <c r="O8" s="19">
        <v>15</v>
      </c>
      <c r="P8" s="10"/>
      <c r="Q8" s="15"/>
      <c r="R8" s="11"/>
      <c r="S8" s="12"/>
      <c r="T8" s="12"/>
      <c r="U8" s="12"/>
      <c r="V8" s="12"/>
      <c r="W8" s="12"/>
      <c r="X8" s="12"/>
      <c r="Y8" s="12" t="s">
        <v>11</v>
      </c>
      <c r="Z8" s="12"/>
      <c r="AA8" s="12"/>
      <c r="AB8" s="12"/>
      <c r="AC8" s="12"/>
      <c r="AD8" s="12"/>
      <c r="AE8" s="12"/>
    </row>
    <row r="9" spans="1:31" s="4" customFormat="1" ht="40.5" customHeight="1">
      <c r="A9" s="193" t="s">
        <v>12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4"/>
      <c r="P9" s="118"/>
      <c r="Q9" s="119"/>
      <c r="R9" s="120"/>
      <c r="S9" s="121"/>
      <c r="T9" s="122"/>
      <c r="U9" s="12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s="4" customFormat="1" ht="33.75" customHeight="1">
      <c r="A10" s="20" t="s">
        <v>13</v>
      </c>
      <c r="B10" s="195" t="s">
        <v>14</v>
      </c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23"/>
      <c r="Q10" s="124"/>
      <c r="R10" s="120"/>
      <c r="S10" s="122"/>
      <c r="T10" s="122"/>
      <c r="U10" s="121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s="27" customFormat="1" ht="49.5" customHeight="1">
      <c r="A11" s="21"/>
      <c r="B11" s="22" t="s">
        <v>15</v>
      </c>
      <c r="C11" s="23"/>
      <c r="D11" s="162">
        <f>G11+J11+M11</f>
        <v>161.72561499999998</v>
      </c>
      <c r="E11" s="162"/>
      <c r="F11" s="162">
        <f>I11+L11+O11</f>
        <v>5941600.0336459996</v>
      </c>
      <c r="G11" s="162">
        <f>G16+G26+G30+G38+G45+G50+G55+G63+G67+G72+G75+G78+G83+G87+G90+G93+G101+G110+G116+G123+G126+G127</f>
        <v>63.114000000000004</v>
      </c>
      <c r="H11" s="162"/>
      <c r="I11" s="25">
        <f>I16+I26+I30+I38+I45+I50+I55+I63+I67+I72+I75+I78+I83+I87+I90+I93+I101+I110+I116+I123+I126+I127</f>
        <v>1812854.2997659999</v>
      </c>
      <c r="J11" s="162">
        <f>J16+J26+J30+J38+J45+J50+J55+J63+J67+J72+J75+J78+J83+J87+J90+J93+J101+J110+J116+J123+J126+J127-J123+0.3</f>
        <v>28.405999999999995</v>
      </c>
      <c r="K11" s="162"/>
      <c r="L11" s="25">
        <f>L16+L26+L30+L38+L45+L50+L55+L63+L67+L72+L75+L78+L83+L87+L90+L93+L101+L110+L116+L123+L126+L127</f>
        <v>1324521.1338800001</v>
      </c>
      <c r="M11" s="162">
        <f>O11/40000+0.1</f>
        <v>70.20561499999998</v>
      </c>
      <c r="N11" s="162"/>
      <c r="O11" s="26">
        <v>2804224.5999999996</v>
      </c>
      <c r="P11" s="134" t="e">
        <f>L11-#REF!</f>
        <v>#REF!</v>
      </c>
      <c r="Q11" s="134">
        <f>G11+J11+M11</f>
        <v>161.72561499999998</v>
      </c>
      <c r="R11" s="134"/>
      <c r="S11" s="134">
        <f>I11+L11+O11</f>
        <v>5941600.0336459996</v>
      </c>
      <c r="T11" s="149"/>
      <c r="U11" s="150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s="27" customFormat="1" ht="31.5" hidden="1" customHeight="1">
      <c r="A12" s="190" t="s">
        <v>16</v>
      </c>
      <c r="B12" s="190"/>
      <c r="C12" s="189"/>
      <c r="D12" s="189"/>
      <c r="E12" s="160"/>
      <c r="F12" s="162"/>
      <c r="G12" s="29"/>
      <c r="H12" s="28"/>
      <c r="I12" s="30">
        <v>34185.22</v>
      </c>
      <c r="J12" s="168"/>
      <c r="K12" s="29"/>
      <c r="L12" s="167"/>
      <c r="M12" s="168"/>
      <c r="N12" s="168"/>
      <c r="O12" s="31"/>
      <c r="P12" s="127"/>
      <c r="Q12" s="128"/>
      <c r="R12" s="129"/>
      <c r="S12" s="130"/>
      <c r="T12" s="126"/>
      <c r="U12" s="126"/>
    </row>
    <row r="13" spans="1:31" s="27" customFormat="1" ht="69.75" hidden="1" customHeight="1">
      <c r="A13" s="163">
        <v>1</v>
      </c>
      <c r="B13" s="32" t="s">
        <v>17</v>
      </c>
      <c r="C13" s="33" t="s">
        <v>18</v>
      </c>
      <c r="D13" s="165"/>
      <c r="E13" s="165"/>
      <c r="F13" s="168"/>
      <c r="G13" s="168"/>
      <c r="H13" s="165"/>
      <c r="I13" s="167"/>
      <c r="J13" s="162"/>
      <c r="K13" s="168"/>
      <c r="L13" s="167"/>
      <c r="M13" s="168"/>
      <c r="N13" s="168"/>
      <c r="O13" s="31"/>
      <c r="P13" s="127"/>
      <c r="Q13" s="131"/>
      <c r="R13" s="129"/>
      <c r="S13" s="132"/>
      <c r="T13" s="132"/>
      <c r="U13" s="132"/>
      <c r="AE13" s="27" t="s">
        <v>19</v>
      </c>
    </row>
    <row r="14" spans="1:31" s="27" customFormat="1" ht="46.5" hidden="1" customHeight="1">
      <c r="A14" s="163">
        <v>2</v>
      </c>
      <c r="B14" s="32" t="s">
        <v>20</v>
      </c>
      <c r="C14" s="33" t="s">
        <v>21</v>
      </c>
      <c r="D14" s="165"/>
      <c r="E14" s="165"/>
      <c r="F14" s="168"/>
      <c r="G14" s="165"/>
      <c r="H14" s="165"/>
      <c r="I14" s="167"/>
      <c r="J14" s="165"/>
      <c r="K14" s="168"/>
      <c r="L14" s="167"/>
      <c r="M14" s="165"/>
      <c r="N14" s="168"/>
      <c r="O14" s="31"/>
      <c r="P14" s="127"/>
      <c r="Q14" s="131"/>
      <c r="R14" s="129"/>
      <c r="S14" s="132"/>
      <c r="T14" s="132"/>
      <c r="U14" s="132"/>
      <c r="Y14" s="27" t="s">
        <v>22</v>
      </c>
    </row>
    <row r="15" spans="1:31" s="27" customFormat="1" ht="45.75" hidden="1" customHeight="1">
      <c r="A15" s="36">
        <v>4</v>
      </c>
      <c r="B15" s="32" t="s">
        <v>23</v>
      </c>
      <c r="C15" s="33" t="s">
        <v>18</v>
      </c>
      <c r="D15" s="165"/>
      <c r="E15" s="165"/>
      <c r="F15" s="168"/>
      <c r="G15" s="168"/>
      <c r="H15" s="165"/>
      <c r="I15" s="167"/>
      <c r="J15" s="162"/>
      <c r="K15" s="168"/>
      <c r="L15" s="167"/>
      <c r="M15" s="168"/>
      <c r="N15" s="168"/>
      <c r="O15" s="31"/>
      <c r="P15" s="127"/>
      <c r="Q15" s="131"/>
      <c r="R15" s="129"/>
      <c r="S15" s="132"/>
      <c r="T15" s="132"/>
      <c r="U15" s="132"/>
    </row>
    <row r="16" spans="1:31" s="27" customFormat="1" ht="39" hidden="1" customHeight="1">
      <c r="A16" s="185" t="s">
        <v>24</v>
      </c>
      <c r="B16" s="185"/>
      <c r="C16" s="185"/>
      <c r="D16" s="38">
        <f>SUM(D13:D15)</f>
        <v>0</v>
      </c>
      <c r="E16" s="38"/>
      <c r="F16" s="162">
        <f>SUM(F13:F15)</f>
        <v>0</v>
      </c>
      <c r="G16" s="162"/>
      <c r="H16" s="162"/>
      <c r="I16" s="25"/>
      <c r="J16" s="162">
        <f>SUM(J13:J15)</f>
        <v>0</v>
      </c>
      <c r="K16" s="162"/>
      <c r="L16" s="39">
        <f>SUM(L13:L15)</f>
        <v>0</v>
      </c>
      <c r="M16" s="162">
        <f>SUM(M14:M15)</f>
        <v>0</v>
      </c>
      <c r="N16" s="162"/>
      <c r="O16" s="26">
        <f>SUM(O14:O15)</f>
        <v>0</v>
      </c>
      <c r="P16" s="133"/>
      <c r="Q16" s="129"/>
      <c r="R16" s="129"/>
      <c r="S16" s="132"/>
      <c r="T16" s="125"/>
      <c r="U16" s="132"/>
      <c r="Z16" s="27" t="s">
        <v>11</v>
      </c>
    </row>
    <row r="17" spans="1:30" s="27" customFormat="1" ht="31.5" customHeight="1">
      <c r="A17" s="186" t="s">
        <v>175</v>
      </c>
      <c r="B17" s="187"/>
      <c r="C17" s="188"/>
      <c r="D17" s="189"/>
      <c r="E17" s="160"/>
      <c r="F17" s="162"/>
      <c r="G17" s="168"/>
      <c r="H17" s="33"/>
      <c r="I17" s="167"/>
      <c r="J17" s="162"/>
      <c r="K17" s="168"/>
      <c r="L17" s="167"/>
      <c r="M17" s="168"/>
      <c r="N17" s="168"/>
      <c r="O17" s="31"/>
      <c r="P17" s="127"/>
      <c r="Q17" s="129"/>
      <c r="R17" s="129"/>
      <c r="S17" s="132"/>
      <c r="T17" s="132"/>
      <c r="U17" s="132"/>
      <c r="AD17" s="27" t="s">
        <v>11</v>
      </c>
    </row>
    <row r="18" spans="1:30" s="27" customFormat="1" ht="45.75" hidden="1" customHeight="1">
      <c r="A18" s="163">
        <v>1</v>
      </c>
      <c r="B18" s="32" t="s">
        <v>25</v>
      </c>
      <c r="C18" s="33" t="s">
        <v>18</v>
      </c>
      <c r="D18" s="40"/>
      <c r="E18" s="40"/>
      <c r="F18" s="170"/>
      <c r="G18" s="171"/>
      <c r="H18" s="172"/>
      <c r="I18" s="173"/>
      <c r="J18" s="162"/>
      <c r="K18" s="168"/>
      <c r="L18" s="167"/>
      <c r="M18" s="168"/>
      <c r="N18" s="168"/>
      <c r="O18" s="31"/>
      <c r="P18" s="127" t="e">
        <f>J11-#REF!</f>
        <v>#REF!</v>
      </c>
      <c r="Q18" s="129"/>
      <c r="R18" s="129"/>
      <c r="S18" s="132"/>
      <c r="T18" s="132"/>
      <c r="U18" s="132"/>
    </row>
    <row r="19" spans="1:30" s="27" customFormat="1" ht="42.75" hidden="1" customHeight="1">
      <c r="A19" s="163">
        <v>2</v>
      </c>
      <c r="B19" s="32" t="s">
        <v>172</v>
      </c>
      <c r="C19" s="33" t="s">
        <v>18</v>
      </c>
      <c r="D19" s="165"/>
      <c r="E19" s="40"/>
      <c r="F19" s="41"/>
      <c r="G19" s="165"/>
      <c r="H19" s="165"/>
      <c r="I19" s="167"/>
      <c r="J19" s="165"/>
      <c r="K19" s="168"/>
      <c r="L19" s="167"/>
      <c r="M19" s="165"/>
      <c r="N19" s="168"/>
      <c r="O19" s="31"/>
      <c r="P19" s="127"/>
      <c r="Q19" s="129"/>
      <c r="R19" s="129"/>
      <c r="S19" s="132"/>
      <c r="T19" s="132"/>
      <c r="U19" s="132"/>
      <c r="Z19" s="27" t="s">
        <v>26</v>
      </c>
    </row>
    <row r="20" spans="1:30" s="27" customFormat="1" ht="48.75" hidden="1" customHeight="1">
      <c r="A20" s="163"/>
      <c r="B20" s="32" t="s">
        <v>27</v>
      </c>
      <c r="C20" s="33" t="s">
        <v>28</v>
      </c>
      <c r="D20" s="40"/>
      <c r="E20" s="40"/>
      <c r="F20" s="168"/>
      <c r="G20" s="168">
        <f>D20</f>
        <v>0</v>
      </c>
      <c r="H20" s="165"/>
      <c r="I20" s="167"/>
      <c r="J20" s="162"/>
      <c r="K20" s="168" t="s">
        <v>19</v>
      </c>
      <c r="L20" s="167"/>
      <c r="M20" s="168"/>
      <c r="N20" s="168"/>
      <c r="O20" s="31"/>
      <c r="P20" s="127"/>
      <c r="Q20" s="129"/>
      <c r="R20" s="129"/>
      <c r="S20" s="132"/>
      <c r="T20" s="132"/>
      <c r="U20" s="132"/>
    </row>
    <row r="21" spans="1:30" s="27" customFormat="1" ht="65.45" hidden="1" customHeight="1">
      <c r="A21" s="163">
        <v>5</v>
      </c>
      <c r="B21" s="32" t="s">
        <v>29</v>
      </c>
      <c r="C21" s="33"/>
      <c r="D21" s="40"/>
      <c r="E21" s="40"/>
      <c r="F21" s="41"/>
      <c r="G21" s="165"/>
      <c r="H21" s="165"/>
      <c r="I21" s="167"/>
      <c r="J21" s="165"/>
      <c r="K21" s="168"/>
      <c r="L21" s="167"/>
      <c r="M21" s="168"/>
      <c r="N21" s="168"/>
      <c r="O21" s="31"/>
      <c r="P21" s="127"/>
      <c r="Q21" s="129"/>
      <c r="R21" s="129"/>
      <c r="S21" s="132"/>
      <c r="T21" s="132"/>
      <c r="U21" s="132"/>
      <c r="Y21" s="27" t="s">
        <v>26</v>
      </c>
    </row>
    <row r="22" spans="1:30" s="27" customFormat="1" ht="43.5" hidden="1" customHeight="1">
      <c r="A22" s="163"/>
      <c r="B22" s="32" t="s">
        <v>30</v>
      </c>
      <c r="C22" s="33" t="s">
        <v>18</v>
      </c>
      <c r="D22" s="43"/>
      <c r="E22" s="44"/>
      <c r="F22" s="40"/>
      <c r="G22" s="168">
        <f>D22</f>
        <v>0</v>
      </c>
      <c r="H22" s="165"/>
      <c r="I22" s="167">
        <f>F22</f>
        <v>0</v>
      </c>
      <c r="J22" s="162"/>
      <c r="K22" s="168"/>
      <c r="L22" s="167"/>
      <c r="M22" s="168"/>
      <c r="N22" s="168"/>
      <c r="O22" s="31"/>
      <c r="P22" s="127"/>
      <c r="Q22" s="129"/>
      <c r="R22" s="129"/>
      <c r="S22" s="132"/>
      <c r="T22" s="132"/>
      <c r="U22" s="132"/>
    </row>
    <row r="23" spans="1:30" s="27" customFormat="1" ht="91.5" customHeight="1">
      <c r="A23" s="163">
        <v>1</v>
      </c>
      <c r="B23" s="32" t="s">
        <v>31</v>
      </c>
      <c r="C23" s="33" t="s">
        <v>18</v>
      </c>
      <c r="D23" s="40"/>
      <c r="E23" s="44"/>
      <c r="F23" s="41">
        <v>2263.00686</v>
      </c>
      <c r="G23" s="165"/>
      <c r="H23" s="165"/>
      <c r="I23" s="167">
        <f>F23</f>
        <v>2263.00686</v>
      </c>
      <c r="J23" s="162"/>
      <c r="K23" s="168"/>
      <c r="L23" s="167"/>
      <c r="M23" s="168"/>
      <c r="N23" s="168"/>
      <c r="O23" s="31"/>
      <c r="P23" s="127"/>
      <c r="Q23" s="129"/>
      <c r="R23" s="129"/>
      <c r="S23" s="132"/>
      <c r="T23" s="132"/>
      <c r="U23" s="132"/>
    </row>
    <row r="24" spans="1:30" s="27" customFormat="1" ht="53.25" customHeight="1">
      <c r="A24" s="163">
        <v>2</v>
      </c>
      <c r="B24" s="32" t="s">
        <v>32</v>
      </c>
      <c r="C24" s="33" t="s">
        <v>18</v>
      </c>
      <c r="D24" s="40">
        <v>1.85</v>
      </c>
      <c r="E24" s="40"/>
      <c r="F24" s="41">
        <v>51735.546900000001</v>
      </c>
      <c r="G24" s="165">
        <f>D24</f>
        <v>1.85</v>
      </c>
      <c r="H24" s="165"/>
      <c r="I24" s="167">
        <f>F24</f>
        <v>51735.546900000001</v>
      </c>
      <c r="J24" s="162"/>
      <c r="K24" s="168"/>
      <c r="L24" s="167"/>
      <c r="M24" s="168"/>
      <c r="N24" s="168"/>
      <c r="O24" s="31"/>
      <c r="P24" s="127"/>
      <c r="Q24" s="129"/>
      <c r="R24" s="129"/>
      <c r="S24" s="132"/>
      <c r="T24" s="132"/>
      <c r="U24" s="132"/>
    </row>
    <row r="25" spans="1:30" s="27" customFormat="1" ht="49.7" customHeight="1">
      <c r="A25" s="163">
        <v>3</v>
      </c>
      <c r="B25" s="32" t="s">
        <v>194</v>
      </c>
      <c r="C25" s="33" t="s">
        <v>28</v>
      </c>
      <c r="D25" s="40">
        <v>2.7839999999999998</v>
      </c>
      <c r="E25" s="40"/>
      <c r="F25" s="168"/>
      <c r="G25" s="165"/>
      <c r="H25" s="165"/>
      <c r="I25" s="167"/>
      <c r="J25" s="165">
        <f>D25</f>
        <v>2.7839999999999998</v>
      </c>
      <c r="K25" s="168"/>
      <c r="L25" s="167">
        <f>210642.6-1861.5</f>
        <v>208781.1</v>
      </c>
      <c r="M25" s="168"/>
      <c r="N25" s="168"/>
      <c r="O25" s="31"/>
      <c r="P25" s="127"/>
      <c r="Q25" s="129"/>
      <c r="R25" s="129"/>
      <c r="S25" s="132"/>
      <c r="T25" s="132" t="s">
        <v>11</v>
      </c>
      <c r="U25" s="132"/>
    </row>
    <row r="26" spans="1:30" s="27" customFormat="1" ht="38.25" customHeight="1">
      <c r="A26" s="185" t="s">
        <v>176</v>
      </c>
      <c r="B26" s="185"/>
      <c r="C26" s="185"/>
      <c r="D26" s="38">
        <f>SUM(D18:D25)</f>
        <v>4.6340000000000003</v>
      </c>
      <c r="E26" s="38"/>
      <c r="F26" s="162">
        <f>SUM(F18:F25)</f>
        <v>53998.553760000003</v>
      </c>
      <c r="G26" s="162">
        <f>SUM(G18:G25)</f>
        <v>1.85</v>
      </c>
      <c r="H26" s="38"/>
      <c r="I26" s="25">
        <f>SUM(I18:I25)</f>
        <v>53998.553760000003</v>
      </c>
      <c r="J26" s="162">
        <f>SUM(J25)</f>
        <v>2.7839999999999998</v>
      </c>
      <c r="K26" s="38"/>
      <c r="L26" s="25">
        <f>SUM(L25)</f>
        <v>208781.1</v>
      </c>
      <c r="M26" s="162">
        <f>SUM(M19:M25)</f>
        <v>0</v>
      </c>
      <c r="N26" s="162"/>
      <c r="O26" s="26">
        <f>SUM(O19:O25)</f>
        <v>0</v>
      </c>
      <c r="P26" s="134"/>
      <c r="Q26" s="129"/>
      <c r="R26" s="129"/>
      <c r="S26" s="132"/>
      <c r="T26" s="125"/>
      <c r="U26" s="132"/>
    </row>
    <row r="27" spans="1:30" s="27" customFormat="1" ht="30" hidden="1" customHeight="1">
      <c r="A27" s="190" t="s">
        <v>177</v>
      </c>
      <c r="B27" s="190"/>
      <c r="C27" s="189"/>
      <c r="D27" s="189"/>
      <c r="E27" s="160"/>
      <c r="F27" s="162"/>
      <c r="G27" s="168"/>
      <c r="H27" s="33"/>
      <c r="I27" s="167"/>
      <c r="J27" s="162"/>
      <c r="K27" s="168"/>
      <c r="L27" s="167"/>
      <c r="M27" s="168"/>
      <c r="N27" s="168"/>
      <c r="O27" s="31"/>
      <c r="P27" s="127"/>
      <c r="Q27" s="129"/>
      <c r="R27" s="129"/>
      <c r="S27" s="132"/>
      <c r="T27" s="132"/>
      <c r="U27" s="132"/>
    </row>
    <row r="28" spans="1:30" s="27" customFormat="1" ht="54" hidden="1" customHeight="1">
      <c r="A28" s="163">
        <v>7</v>
      </c>
      <c r="B28" s="32" t="s">
        <v>168</v>
      </c>
      <c r="C28" s="33" t="s">
        <v>18</v>
      </c>
      <c r="D28" s="40"/>
      <c r="E28" s="28"/>
      <c r="F28" s="41"/>
      <c r="G28" s="168"/>
      <c r="H28" s="165"/>
      <c r="I28" s="167"/>
      <c r="J28" s="162"/>
      <c r="K28" s="168"/>
      <c r="L28" s="167"/>
      <c r="M28" s="165"/>
      <c r="N28" s="168"/>
      <c r="O28" s="31"/>
      <c r="P28" s="127"/>
      <c r="Q28" s="129"/>
      <c r="R28" s="129"/>
      <c r="S28" s="132"/>
      <c r="T28" s="132"/>
      <c r="U28" s="132"/>
    </row>
    <row r="29" spans="1:30" s="27" customFormat="1" ht="45.75" hidden="1" customHeight="1">
      <c r="A29" s="163"/>
      <c r="B29" s="32" t="s">
        <v>169</v>
      </c>
      <c r="C29" s="33" t="s">
        <v>18</v>
      </c>
      <c r="D29" s="40"/>
      <c r="E29" s="113"/>
      <c r="F29" s="41"/>
      <c r="G29" s="165"/>
      <c r="H29" s="165"/>
      <c r="I29" s="167"/>
      <c r="J29" s="162"/>
      <c r="K29" s="168"/>
      <c r="L29" s="167"/>
      <c r="M29" s="165"/>
      <c r="N29" s="168"/>
      <c r="O29" s="31"/>
      <c r="P29" s="127"/>
      <c r="Q29" s="129"/>
      <c r="R29" s="129"/>
      <c r="S29" s="132"/>
      <c r="T29" s="132"/>
      <c r="U29" s="132"/>
    </row>
    <row r="30" spans="1:30" s="27" customFormat="1" ht="32.25" hidden="1" customHeight="1">
      <c r="A30" s="198" t="s">
        <v>178</v>
      </c>
      <c r="B30" s="199"/>
      <c r="C30" s="200"/>
      <c r="D30" s="38">
        <f>SUM(D28:D29)</f>
        <v>0</v>
      </c>
      <c r="E30" s="38"/>
      <c r="F30" s="162">
        <f>SUM(F28:F29)</f>
        <v>0</v>
      </c>
      <c r="G30" s="162"/>
      <c r="H30" s="38"/>
      <c r="I30" s="162">
        <f>SUM(I28:I29)</f>
        <v>0</v>
      </c>
      <c r="J30" s="162"/>
      <c r="K30" s="162"/>
      <c r="L30" s="25"/>
      <c r="M30" s="162">
        <f>SUM(M28:M29)</f>
        <v>0</v>
      </c>
      <c r="N30" s="162"/>
      <c r="O30" s="26">
        <f>SUM(O28:O29)</f>
        <v>0</v>
      </c>
      <c r="P30" s="134"/>
      <c r="Q30" s="129"/>
      <c r="R30" s="129"/>
      <c r="S30" s="132"/>
      <c r="T30" s="125"/>
      <c r="U30" s="132"/>
    </row>
    <row r="31" spans="1:30" s="27" customFormat="1" ht="30" customHeight="1">
      <c r="A31" s="190" t="s">
        <v>34</v>
      </c>
      <c r="B31" s="190"/>
      <c r="C31" s="189"/>
      <c r="D31" s="189"/>
      <c r="E31" s="160"/>
      <c r="F31" s="162"/>
      <c r="G31" s="168"/>
      <c r="H31" s="33"/>
      <c r="I31" s="167"/>
      <c r="J31" s="162"/>
      <c r="K31" s="168"/>
      <c r="L31" s="167"/>
      <c r="M31" s="168"/>
      <c r="N31" s="168"/>
      <c r="O31" s="31"/>
      <c r="P31" s="127"/>
      <c r="Q31" s="129"/>
      <c r="R31" s="129"/>
      <c r="S31" s="132"/>
      <c r="T31" s="132"/>
      <c r="U31" s="132"/>
    </row>
    <row r="32" spans="1:30" s="27" customFormat="1" ht="43.5" hidden="1" customHeight="1">
      <c r="A32" s="36"/>
      <c r="B32" s="32" t="s">
        <v>35</v>
      </c>
      <c r="C32" s="33" t="s">
        <v>36</v>
      </c>
      <c r="D32" s="40"/>
      <c r="E32" s="40"/>
      <c r="F32" s="168"/>
      <c r="G32" s="168"/>
      <c r="H32" s="45"/>
      <c r="I32" s="46"/>
      <c r="J32" s="162"/>
      <c r="K32" s="168"/>
      <c r="L32" s="167"/>
      <c r="M32" s="168"/>
      <c r="N32" s="168"/>
      <c r="O32" s="31"/>
      <c r="P32" s="127"/>
      <c r="Q32" s="129"/>
      <c r="R32" s="129"/>
      <c r="S32" s="132"/>
      <c r="T32" s="132"/>
      <c r="U32" s="132"/>
    </row>
    <row r="33" spans="1:21" s="27" customFormat="1" ht="45" hidden="1" customHeight="1">
      <c r="A33" s="36">
        <v>10</v>
      </c>
      <c r="B33" s="32" t="s">
        <v>37</v>
      </c>
      <c r="C33" s="33" t="s">
        <v>18</v>
      </c>
      <c r="D33" s="165"/>
      <c r="E33" s="165"/>
      <c r="F33" s="168"/>
      <c r="G33" s="168"/>
      <c r="H33" s="165"/>
      <c r="I33" s="167"/>
      <c r="J33" s="162"/>
      <c r="K33" s="168"/>
      <c r="L33" s="167"/>
      <c r="M33" s="168"/>
      <c r="N33" s="168"/>
      <c r="O33" s="31"/>
      <c r="P33" s="127"/>
      <c r="Q33" s="129"/>
      <c r="R33" s="129"/>
      <c r="S33" s="132"/>
      <c r="T33" s="132"/>
      <c r="U33" s="132"/>
    </row>
    <row r="34" spans="1:21" s="27" customFormat="1" ht="45" hidden="1" customHeight="1">
      <c r="A34" s="36">
        <v>9</v>
      </c>
      <c r="B34" s="32" t="s">
        <v>38</v>
      </c>
      <c r="C34" s="33" t="s">
        <v>36</v>
      </c>
      <c r="D34" s="40"/>
      <c r="E34" s="40"/>
      <c r="F34" s="168"/>
      <c r="G34" s="40">
        <f>D34</f>
        <v>0</v>
      </c>
      <c r="H34" s="165"/>
      <c r="I34" s="167">
        <f>F34</f>
        <v>0</v>
      </c>
      <c r="J34" s="162"/>
      <c r="K34" s="168"/>
      <c r="L34" s="167"/>
      <c r="M34" s="168"/>
      <c r="N34" s="168"/>
      <c r="O34" s="31"/>
      <c r="P34" s="127"/>
      <c r="Q34" s="129"/>
      <c r="R34" s="129"/>
      <c r="S34" s="132"/>
      <c r="T34" s="132"/>
      <c r="U34" s="132"/>
    </row>
    <row r="35" spans="1:21" s="27" customFormat="1" ht="48.75" customHeight="1">
      <c r="A35" s="163">
        <v>4</v>
      </c>
      <c r="B35" s="32" t="s">
        <v>39</v>
      </c>
      <c r="C35" s="33" t="s">
        <v>18</v>
      </c>
      <c r="D35" s="40">
        <f>5-0.02</f>
        <v>4.9800000000000004</v>
      </c>
      <c r="E35" s="40"/>
      <c r="F35" s="41">
        <v>109056.00117</v>
      </c>
      <c r="G35" s="116">
        <f>D35</f>
        <v>4.9800000000000004</v>
      </c>
      <c r="H35" s="117"/>
      <c r="I35" s="175">
        <f>F35</f>
        <v>109056.00117</v>
      </c>
      <c r="J35" s="162"/>
      <c r="K35" s="168"/>
      <c r="L35" s="167"/>
      <c r="M35" s="168"/>
      <c r="N35" s="168"/>
      <c r="O35" s="31"/>
      <c r="P35" s="127"/>
      <c r="Q35" s="129"/>
      <c r="R35" s="129"/>
      <c r="S35" s="132"/>
      <c r="T35" s="132"/>
      <c r="U35" s="132"/>
    </row>
    <row r="36" spans="1:21" s="27" customFormat="1" ht="46.5" customHeight="1">
      <c r="A36" s="163">
        <v>5</v>
      </c>
      <c r="B36" s="114" t="s">
        <v>174</v>
      </c>
      <c r="C36" s="115" t="s">
        <v>18</v>
      </c>
      <c r="D36" s="116">
        <f>8.187-4.1</f>
        <v>4.0869999999999997</v>
      </c>
      <c r="E36" s="117"/>
      <c r="F36" s="41">
        <f>194995.907+0.13499</f>
        <v>194996.04199</v>
      </c>
      <c r="G36" s="40"/>
      <c r="H36" s="165"/>
      <c r="I36" s="167"/>
      <c r="J36" s="40">
        <f>D36</f>
        <v>4.0869999999999997</v>
      </c>
      <c r="K36" s="168"/>
      <c r="L36" s="167">
        <f>F36</f>
        <v>194996.04199</v>
      </c>
      <c r="M36" s="168"/>
      <c r="N36" s="168"/>
      <c r="O36" s="31"/>
      <c r="P36" s="127"/>
      <c r="Q36" s="129"/>
      <c r="R36" s="129"/>
      <c r="S36" s="132"/>
      <c r="T36" s="132"/>
      <c r="U36" s="132"/>
    </row>
    <row r="37" spans="1:21" s="27" customFormat="1" ht="81" customHeight="1">
      <c r="A37" s="163">
        <v>6</v>
      </c>
      <c r="B37" s="32" t="s">
        <v>197</v>
      </c>
      <c r="C37" s="115" t="s">
        <v>18</v>
      </c>
      <c r="D37" s="116">
        <v>3.9</v>
      </c>
      <c r="E37" s="117"/>
      <c r="F37" s="41">
        <f>D37*40000</f>
        <v>156000</v>
      </c>
      <c r="G37" s="40"/>
      <c r="H37" s="165"/>
      <c r="I37" s="167"/>
      <c r="J37" s="40"/>
      <c r="K37" s="168"/>
      <c r="L37" s="167">
        <v>65000</v>
      </c>
      <c r="M37" s="168">
        <f>D37</f>
        <v>3.9</v>
      </c>
      <c r="N37" s="168"/>
      <c r="O37" s="31">
        <f>F37-L37</f>
        <v>91000</v>
      </c>
      <c r="P37" s="127"/>
      <c r="Q37" s="129"/>
      <c r="R37" s="129"/>
      <c r="S37" s="132"/>
      <c r="T37" s="132"/>
      <c r="U37" s="132"/>
    </row>
    <row r="38" spans="1:21" s="27" customFormat="1" ht="27.75" customHeight="1">
      <c r="A38" s="185" t="s">
        <v>40</v>
      </c>
      <c r="B38" s="185"/>
      <c r="C38" s="185"/>
      <c r="D38" s="38">
        <f>SUM(D32:D36)</f>
        <v>9.0670000000000002</v>
      </c>
      <c r="E38" s="38"/>
      <c r="F38" s="162">
        <f>SUM(F32:F36)</f>
        <v>304052.04316</v>
      </c>
      <c r="G38" s="162">
        <f>SUM(G34:G36)</f>
        <v>4.9800000000000004</v>
      </c>
      <c r="H38" s="38"/>
      <c r="I38" s="25">
        <f>SUM(I34:I36)</f>
        <v>109056.00117</v>
      </c>
      <c r="J38" s="162">
        <f>SUM(J36:J37)</f>
        <v>4.0869999999999997</v>
      </c>
      <c r="K38" s="162"/>
      <c r="L38" s="25">
        <f>SUM(L36:L37)</f>
        <v>259996.04199</v>
      </c>
      <c r="M38" s="162">
        <f>SUM(M37)</f>
        <v>3.9</v>
      </c>
      <c r="N38" s="162"/>
      <c r="O38" s="26">
        <f>SUM(O37)</f>
        <v>91000</v>
      </c>
      <c r="P38" s="134"/>
      <c r="Q38" s="129"/>
      <c r="R38" s="129"/>
      <c r="S38" s="132"/>
      <c r="T38" s="125"/>
      <c r="U38" s="132"/>
    </row>
    <row r="39" spans="1:21" s="27" customFormat="1" ht="30.75" customHeight="1">
      <c r="A39" s="190" t="s">
        <v>179</v>
      </c>
      <c r="B39" s="190"/>
      <c r="C39" s="189"/>
      <c r="D39" s="189"/>
      <c r="E39" s="160"/>
      <c r="F39" s="162"/>
      <c r="G39" s="168"/>
      <c r="H39" s="33"/>
      <c r="I39" s="167"/>
      <c r="J39" s="162"/>
      <c r="K39" s="168"/>
      <c r="L39" s="167"/>
      <c r="M39" s="168"/>
      <c r="N39" s="168"/>
      <c r="O39" s="31"/>
      <c r="P39" s="127"/>
      <c r="Q39" s="129"/>
      <c r="R39" s="129"/>
      <c r="S39" s="132"/>
      <c r="T39" s="132"/>
      <c r="U39" s="132"/>
    </row>
    <row r="40" spans="1:21" s="27" customFormat="1" ht="45" customHeight="1">
      <c r="A40" s="163">
        <v>7</v>
      </c>
      <c r="B40" s="47" t="s">
        <v>41</v>
      </c>
      <c r="C40" s="33" t="s">
        <v>36</v>
      </c>
      <c r="D40" s="42">
        <v>1.6</v>
      </c>
      <c r="E40" s="160"/>
      <c r="F40" s="41">
        <v>28678.39847</v>
      </c>
      <c r="G40" s="165">
        <f>D40</f>
        <v>1.6</v>
      </c>
      <c r="H40" s="33"/>
      <c r="I40" s="168">
        <v>9892.0542100000002</v>
      </c>
      <c r="J40" s="162"/>
      <c r="K40" s="168"/>
      <c r="L40" s="167"/>
      <c r="M40" s="168"/>
      <c r="N40" s="168"/>
      <c r="O40" s="31"/>
      <c r="P40" s="127"/>
      <c r="Q40" s="129"/>
      <c r="R40" s="129"/>
      <c r="S40" s="132"/>
      <c r="T40" s="132"/>
      <c r="U40" s="132"/>
    </row>
    <row r="41" spans="1:21" s="27" customFormat="1" ht="67.5" customHeight="1">
      <c r="A41" s="163">
        <v>8</v>
      </c>
      <c r="B41" s="47" t="s">
        <v>42</v>
      </c>
      <c r="C41" s="33" t="s">
        <v>18</v>
      </c>
      <c r="D41" s="42">
        <v>5.4</v>
      </c>
      <c r="E41" s="42"/>
      <c r="F41" s="41">
        <v>130244.10676</v>
      </c>
      <c r="G41" s="42">
        <f>D41</f>
        <v>5.4</v>
      </c>
      <c r="H41" s="165"/>
      <c r="I41" s="167">
        <f>F41</f>
        <v>130244.10676</v>
      </c>
      <c r="J41" s="162"/>
      <c r="K41" s="168"/>
      <c r="L41" s="167"/>
      <c r="M41" s="168"/>
      <c r="N41" s="168"/>
      <c r="O41" s="31"/>
      <c r="P41" s="127"/>
      <c r="Q41" s="129"/>
      <c r="R41" s="129"/>
      <c r="S41" s="132"/>
      <c r="T41" s="132"/>
      <c r="U41" s="132"/>
    </row>
    <row r="42" spans="1:21" s="27" customFormat="1" ht="45" hidden="1" customHeight="1">
      <c r="A42" s="163"/>
      <c r="B42" s="47" t="s">
        <v>43</v>
      </c>
      <c r="C42" s="33" t="s">
        <v>18</v>
      </c>
      <c r="D42" s="42"/>
      <c r="E42" s="42"/>
      <c r="F42" s="168"/>
      <c r="G42" s="42">
        <f>D42</f>
        <v>0</v>
      </c>
      <c r="H42" s="165"/>
      <c r="I42" s="167">
        <f>F42</f>
        <v>0</v>
      </c>
      <c r="J42" s="162"/>
      <c r="K42" s="168"/>
      <c r="L42" s="167"/>
      <c r="M42" s="168"/>
      <c r="N42" s="168"/>
      <c r="O42" s="31"/>
      <c r="P42" s="127"/>
      <c r="Q42" s="129"/>
      <c r="R42" s="129"/>
      <c r="S42" s="132"/>
      <c r="T42" s="132"/>
      <c r="U42" s="132"/>
    </row>
    <row r="43" spans="1:21" s="27" customFormat="1" ht="45" hidden="1" customHeight="1">
      <c r="A43" s="163">
        <v>12</v>
      </c>
      <c r="B43" s="47" t="s">
        <v>44</v>
      </c>
      <c r="C43" s="33" t="s">
        <v>18</v>
      </c>
      <c r="D43" s="42"/>
      <c r="E43" s="42"/>
      <c r="F43" s="168"/>
      <c r="G43" s="42"/>
      <c r="H43" s="165"/>
      <c r="I43" s="167"/>
      <c r="J43" s="42"/>
      <c r="K43" s="168"/>
      <c r="L43" s="167"/>
      <c r="M43" s="168"/>
      <c r="N43" s="168"/>
      <c r="O43" s="31"/>
      <c r="P43" s="127"/>
      <c r="Q43" s="129"/>
      <c r="R43" s="129"/>
      <c r="S43" s="132"/>
      <c r="T43" s="132"/>
      <c r="U43" s="132"/>
    </row>
    <row r="44" spans="1:21" s="27" customFormat="1" ht="48.4" customHeight="1">
      <c r="A44" s="163">
        <v>9</v>
      </c>
      <c r="B44" s="47" t="s">
        <v>45</v>
      </c>
      <c r="C44" s="33" t="s">
        <v>18</v>
      </c>
      <c r="D44" s="42">
        <v>0.6</v>
      </c>
      <c r="E44" s="42"/>
      <c r="F44" s="41">
        <v>16802.83193</v>
      </c>
      <c r="G44" s="42"/>
      <c r="H44" s="165"/>
      <c r="I44" s="167"/>
      <c r="J44" s="42">
        <f>D44</f>
        <v>0.6</v>
      </c>
      <c r="K44" s="168"/>
      <c r="L44" s="167">
        <f>F44</f>
        <v>16802.83193</v>
      </c>
      <c r="M44" s="168"/>
      <c r="N44" s="168"/>
      <c r="O44" s="31"/>
      <c r="P44" s="127"/>
      <c r="Q44" s="129"/>
      <c r="R44" s="129"/>
      <c r="S44" s="132"/>
      <c r="T44" s="132"/>
      <c r="U44" s="132"/>
    </row>
    <row r="45" spans="1:21" s="27" customFormat="1" ht="27" customHeight="1">
      <c r="A45" s="185" t="s">
        <v>180</v>
      </c>
      <c r="B45" s="185"/>
      <c r="C45" s="185"/>
      <c r="D45" s="38">
        <f>SUM(D40:D44)</f>
        <v>7.6</v>
      </c>
      <c r="E45" s="38"/>
      <c r="F45" s="162">
        <f>SUM(F40:F44)</f>
        <v>175725.33716</v>
      </c>
      <c r="G45" s="162">
        <f>SUM(G40:G42)</f>
        <v>7</v>
      </c>
      <c r="H45" s="38"/>
      <c r="I45" s="25">
        <f>SUM(I40:I42)</f>
        <v>140136.16097</v>
      </c>
      <c r="J45" s="162">
        <f>SUM(J43:J44)</f>
        <v>0.6</v>
      </c>
      <c r="K45" s="162"/>
      <c r="L45" s="25">
        <f>SUM(L43:L44)</f>
        <v>16802.83193</v>
      </c>
      <c r="M45" s="162"/>
      <c r="N45" s="162"/>
      <c r="O45" s="26"/>
      <c r="P45" s="134"/>
      <c r="Q45" s="129"/>
      <c r="R45" s="129"/>
      <c r="S45" s="132"/>
      <c r="T45" s="125"/>
      <c r="U45" s="132"/>
    </row>
    <row r="46" spans="1:21" s="27" customFormat="1" ht="33.950000000000003" hidden="1" customHeight="1">
      <c r="A46" s="190" t="s">
        <v>46</v>
      </c>
      <c r="B46" s="190"/>
      <c r="C46" s="189"/>
      <c r="D46" s="189"/>
      <c r="E46" s="160"/>
      <c r="F46" s="162"/>
      <c r="G46" s="168"/>
      <c r="H46" s="33"/>
      <c r="I46" s="167"/>
      <c r="J46" s="162"/>
      <c r="K46" s="168"/>
      <c r="L46" s="167"/>
      <c r="M46" s="168"/>
      <c r="N46" s="168"/>
      <c r="O46" s="31"/>
      <c r="P46" s="127"/>
      <c r="Q46" s="129"/>
      <c r="R46" s="129"/>
      <c r="S46" s="132"/>
      <c r="T46" s="132"/>
      <c r="U46" s="132"/>
    </row>
    <row r="47" spans="1:21" s="27" customFormat="1" ht="49.5" hidden="1" customHeight="1">
      <c r="A47" s="36">
        <v>19</v>
      </c>
      <c r="B47" s="47" t="s">
        <v>47</v>
      </c>
      <c r="C47" s="33" t="s">
        <v>18</v>
      </c>
      <c r="D47" s="45"/>
      <c r="E47" s="45"/>
      <c r="F47" s="168"/>
      <c r="G47" s="168"/>
      <c r="H47" s="165"/>
      <c r="I47" s="167"/>
      <c r="J47" s="162"/>
      <c r="K47" s="168"/>
      <c r="L47" s="167"/>
      <c r="M47" s="168"/>
      <c r="N47" s="168"/>
      <c r="O47" s="31"/>
      <c r="P47" s="127"/>
      <c r="Q47" s="129"/>
      <c r="R47" s="129"/>
      <c r="S47" s="132"/>
      <c r="T47" s="132"/>
      <c r="U47" s="132"/>
    </row>
    <row r="48" spans="1:21" s="27" customFormat="1" ht="47.1" hidden="1" customHeight="1">
      <c r="A48" s="163">
        <v>13</v>
      </c>
      <c r="B48" s="47" t="s">
        <v>48</v>
      </c>
      <c r="C48" s="33" t="s">
        <v>18</v>
      </c>
      <c r="D48" s="45"/>
      <c r="E48" s="45"/>
      <c r="F48" s="168"/>
      <c r="G48" s="168"/>
      <c r="H48" s="165"/>
      <c r="I48" s="46"/>
      <c r="J48" s="162"/>
      <c r="K48" s="168"/>
      <c r="L48" s="167"/>
      <c r="M48" s="168"/>
      <c r="N48" s="168"/>
      <c r="O48" s="31"/>
      <c r="P48" s="127"/>
      <c r="Q48" s="129"/>
      <c r="R48" s="129"/>
      <c r="S48" s="132"/>
      <c r="T48" s="132"/>
      <c r="U48" s="126"/>
    </row>
    <row r="49" spans="1:27" s="27" customFormat="1" ht="35.25" hidden="1" customHeight="1">
      <c r="A49" s="163">
        <v>14</v>
      </c>
      <c r="B49" s="47" t="s">
        <v>49</v>
      </c>
      <c r="C49" s="33" t="s">
        <v>28</v>
      </c>
      <c r="D49" s="45"/>
      <c r="E49" s="45"/>
      <c r="F49" s="168"/>
      <c r="G49" s="165"/>
      <c r="H49" s="165"/>
      <c r="I49" s="46"/>
      <c r="J49" s="165">
        <f>D49</f>
        <v>0</v>
      </c>
      <c r="K49" s="168"/>
      <c r="L49" s="167">
        <f>F49</f>
        <v>0</v>
      </c>
      <c r="M49" s="168"/>
      <c r="N49" s="168"/>
      <c r="O49" s="31"/>
      <c r="P49" s="127"/>
      <c r="Q49" s="129"/>
      <c r="R49" s="129"/>
      <c r="S49" s="132"/>
      <c r="T49" s="132"/>
      <c r="U49" s="132"/>
    </row>
    <row r="50" spans="1:27" s="27" customFormat="1" ht="30.75" hidden="1" customHeight="1">
      <c r="A50" s="185" t="s">
        <v>50</v>
      </c>
      <c r="B50" s="185"/>
      <c r="C50" s="185"/>
      <c r="D50" s="38">
        <f>SUM(D48:D49)</f>
        <v>0</v>
      </c>
      <c r="E50" s="38"/>
      <c r="F50" s="162">
        <f>SUM(F48:F49)</f>
        <v>0</v>
      </c>
      <c r="G50" s="38">
        <f>SUM(G47:G48)</f>
        <v>0</v>
      </c>
      <c r="H50" s="38"/>
      <c r="I50" s="25">
        <f>SUM(I47:I48)</f>
        <v>0</v>
      </c>
      <c r="J50" s="162">
        <f>SUM(J49:J49)</f>
        <v>0</v>
      </c>
      <c r="K50" s="162"/>
      <c r="L50" s="25">
        <f>SUM(L49:L49)</f>
        <v>0</v>
      </c>
      <c r="M50" s="162"/>
      <c r="N50" s="162"/>
      <c r="O50" s="26"/>
      <c r="P50" s="134"/>
      <c r="Q50" s="129"/>
      <c r="R50" s="129"/>
      <c r="S50" s="132"/>
      <c r="T50" s="125"/>
      <c r="U50" s="132"/>
    </row>
    <row r="51" spans="1:27" s="27" customFormat="1" ht="30.75" customHeight="1">
      <c r="A51" s="190" t="s">
        <v>51</v>
      </c>
      <c r="B51" s="190"/>
      <c r="C51" s="189"/>
      <c r="D51" s="189"/>
      <c r="E51" s="160"/>
      <c r="F51" s="162"/>
      <c r="G51" s="168"/>
      <c r="H51" s="33"/>
      <c r="I51" s="167"/>
      <c r="J51" s="162"/>
      <c r="K51" s="168"/>
      <c r="L51" s="167"/>
      <c r="M51" s="168"/>
      <c r="N51" s="168"/>
      <c r="O51" s="31"/>
      <c r="P51" s="127"/>
      <c r="Q51" s="129"/>
      <c r="R51" s="129"/>
      <c r="S51" s="132"/>
      <c r="T51" s="132"/>
      <c r="U51" s="132"/>
    </row>
    <row r="52" spans="1:27" s="27" customFormat="1" ht="48" hidden="1" customHeight="1">
      <c r="A52" s="36"/>
      <c r="B52" s="47" t="s">
        <v>52</v>
      </c>
      <c r="C52" s="33" t="s">
        <v>18</v>
      </c>
      <c r="D52" s="45"/>
      <c r="E52" s="45"/>
      <c r="F52" s="168"/>
      <c r="G52" s="168"/>
      <c r="H52" s="165"/>
      <c r="I52" s="46"/>
      <c r="J52" s="162"/>
      <c r="K52" s="168"/>
      <c r="L52" s="167"/>
      <c r="M52" s="168"/>
      <c r="N52" s="168"/>
      <c r="O52" s="31"/>
      <c r="P52" s="127"/>
      <c r="Q52" s="129"/>
      <c r="R52" s="129"/>
      <c r="S52" s="132"/>
      <c r="T52" s="132"/>
      <c r="U52" s="132"/>
    </row>
    <row r="53" spans="1:27" s="27" customFormat="1" ht="45.75" customHeight="1">
      <c r="A53" s="163">
        <v>10</v>
      </c>
      <c r="B53" s="47" t="s">
        <v>171</v>
      </c>
      <c r="C53" s="33" t="s">
        <v>18</v>
      </c>
      <c r="D53" s="45">
        <v>2.7</v>
      </c>
      <c r="E53" s="42"/>
      <c r="F53" s="168">
        <v>81080.399999999994</v>
      </c>
      <c r="G53" s="42"/>
      <c r="H53" s="165"/>
      <c r="I53" s="167"/>
      <c r="J53" s="35"/>
      <c r="K53" s="168"/>
      <c r="L53" s="167"/>
      <c r="M53" s="165">
        <f>D53</f>
        <v>2.7</v>
      </c>
      <c r="N53" s="168"/>
      <c r="O53" s="167">
        <f>78357.99818*1.041</f>
        <v>81570.676105379986</v>
      </c>
      <c r="P53" s="127"/>
      <c r="Q53" s="129"/>
      <c r="R53" s="129"/>
      <c r="S53" s="132"/>
      <c r="T53" s="132"/>
      <c r="U53" s="132"/>
    </row>
    <row r="54" spans="1:27" s="27" customFormat="1" ht="6.75" hidden="1" customHeight="1">
      <c r="A54" s="36">
        <v>10</v>
      </c>
      <c r="B54" s="47" t="s">
        <v>53</v>
      </c>
      <c r="C54" s="33"/>
      <c r="D54" s="42"/>
      <c r="E54" s="42"/>
      <c r="F54" s="168"/>
      <c r="G54" s="42"/>
      <c r="H54" s="165"/>
      <c r="I54" s="167"/>
      <c r="J54" s="162"/>
      <c r="K54" s="168"/>
      <c r="L54" s="167"/>
      <c r="M54" s="168"/>
      <c r="N54" s="168"/>
      <c r="O54" s="31"/>
      <c r="P54" s="127"/>
      <c r="Q54" s="129"/>
      <c r="R54" s="129"/>
      <c r="S54" s="132"/>
      <c r="T54" s="132"/>
      <c r="U54" s="132"/>
    </row>
    <row r="55" spans="1:27" s="27" customFormat="1" ht="30.75" customHeight="1">
      <c r="A55" s="198" t="s">
        <v>54</v>
      </c>
      <c r="B55" s="199"/>
      <c r="C55" s="200"/>
      <c r="D55" s="38">
        <f>SUM(D53:D54)</f>
        <v>2.7</v>
      </c>
      <c r="E55" s="38"/>
      <c r="F55" s="162">
        <f>SUM(F53:F54)</f>
        <v>81080.399999999994</v>
      </c>
      <c r="G55" s="162">
        <f>SUM(G53)</f>
        <v>0</v>
      </c>
      <c r="H55" s="38"/>
      <c r="I55" s="25">
        <f>SUM(I53:I54)</f>
        <v>0</v>
      </c>
      <c r="J55" s="38">
        <f>SUM(J53:J54)</f>
        <v>0</v>
      </c>
      <c r="K55" s="38"/>
      <c r="L55" s="162">
        <f>SUM(L53:L54)</f>
        <v>0</v>
      </c>
      <c r="M55" s="162">
        <f>SUM(M53:M54)</f>
        <v>2.7</v>
      </c>
      <c r="N55" s="162"/>
      <c r="O55" s="26">
        <f>SUM(O53:O54)</f>
        <v>81570.676105379986</v>
      </c>
      <c r="P55" s="134"/>
      <c r="Q55" s="129"/>
      <c r="R55" s="129"/>
      <c r="S55" s="132"/>
      <c r="T55" s="125"/>
      <c r="U55" s="132"/>
    </row>
    <row r="56" spans="1:27" s="27" customFormat="1" ht="30" customHeight="1">
      <c r="A56" s="190" t="s">
        <v>55</v>
      </c>
      <c r="B56" s="190"/>
      <c r="C56" s="189"/>
      <c r="D56" s="189"/>
      <c r="E56" s="160"/>
      <c r="F56" s="162"/>
      <c r="G56" s="168"/>
      <c r="H56" s="33"/>
      <c r="I56" s="167"/>
      <c r="J56" s="162"/>
      <c r="K56" s="168"/>
      <c r="L56" s="167"/>
      <c r="M56" s="168"/>
      <c r="N56" s="168"/>
      <c r="O56" s="31"/>
      <c r="P56" s="127"/>
      <c r="Q56" s="129"/>
      <c r="R56" s="129"/>
      <c r="S56" s="132"/>
      <c r="T56" s="132"/>
      <c r="U56" s="132"/>
      <c r="Y56" s="27" t="s">
        <v>19</v>
      </c>
    </row>
    <row r="57" spans="1:27" s="27" customFormat="1" ht="29.25" hidden="1" customHeight="1">
      <c r="A57" s="163">
        <v>12</v>
      </c>
      <c r="B57" s="47" t="s">
        <v>56</v>
      </c>
      <c r="C57" s="33" t="s">
        <v>21</v>
      </c>
      <c r="D57" s="45"/>
      <c r="E57" s="45"/>
      <c r="F57" s="168"/>
      <c r="G57" s="45"/>
      <c r="H57" s="165"/>
      <c r="I57" s="167"/>
      <c r="J57" s="162"/>
      <c r="K57" s="168"/>
      <c r="L57" s="167"/>
      <c r="M57" s="168"/>
      <c r="N57" s="168"/>
      <c r="O57" s="31"/>
      <c r="P57" s="127"/>
      <c r="Q57" s="129"/>
      <c r="R57" s="129"/>
      <c r="S57" s="132"/>
      <c r="T57" s="132"/>
      <c r="U57" s="132"/>
      <c r="V57" s="27" t="s">
        <v>22</v>
      </c>
    </row>
    <row r="58" spans="1:27" s="27" customFormat="1" ht="42.75" hidden="1" customHeight="1">
      <c r="A58" s="163">
        <v>16</v>
      </c>
      <c r="B58" s="47" t="s">
        <v>57</v>
      </c>
      <c r="C58" s="33" t="s">
        <v>18</v>
      </c>
      <c r="D58" s="45"/>
      <c r="E58" s="45"/>
      <c r="F58" s="168"/>
      <c r="G58" s="168"/>
      <c r="H58" s="165"/>
      <c r="I58" s="167"/>
      <c r="J58" s="45">
        <f>D58</f>
        <v>0</v>
      </c>
      <c r="K58" s="168"/>
      <c r="L58" s="167">
        <f>F58</f>
        <v>0</v>
      </c>
      <c r="M58" s="168"/>
      <c r="N58" s="168"/>
      <c r="O58" s="31"/>
      <c r="P58" s="127"/>
      <c r="Q58" s="129"/>
      <c r="R58" s="129"/>
      <c r="S58" s="132"/>
      <c r="T58" s="132"/>
      <c r="U58" s="132"/>
    </row>
    <row r="59" spans="1:27" s="27" customFormat="1" ht="42.75" hidden="1" customHeight="1">
      <c r="A59" s="163"/>
      <c r="B59" s="47" t="s">
        <v>58</v>
      </c>
      <c r="C59" s="33"/>
      <c r="D59" s="45"/>
      <c r="E59" s="45"/>
      <c r="F59" s="168"/>
      <c r="G59" s="165">
        <f>D59</f>
        <v>0</v>
      </c>
      <c r="H59" s="165"/>
      <c r="I59" s="167">
        <f>F59</f>
        <v>0</v>
      </c>
      <c r="J59" s="162"/>
      <c r="K59" s="168"/>
      <c r="L59" s="167"/>
      <c r="M59" s="168"/>
      <c r="N59" s="168"/>
      <c r="O59" s="31"/>
      <c r="P59" s="127"/>
      <c r="Q59" s="129"/>
      <c r="R59" s="129"/>
      <c r="S59" s="132"/>
      <c r="T59" s="132"/>
      <c r="U59" s="132"/>
      <c r="AA59" s="27" t="s">
        <v>19</v>
      </c>
    </row>
    <row r="60" spans="1:27" s="27" customFormat="1" ht="48.4" hidden="1" customHeight="1">
      <c r="A60" s="163">
        <v>18</v>
      </c>
      <c r="B60" s="47" t="s">
        <v>59</v>
      </c>
      <c r="C60" s="33" t="s">
        <v>28</v>
      </c>
      <c r="D60" s="45"/>
      <c r="E60" s="45"/>
      <c r="F60" s="168"/>
      <c r="G60" s="165"/>
      <c r="H60" s="165"/>
      <c r="I60" s="167"/>
      <c r="J60" s="45">
        <f>D60</f>
        <v>0</v>
      </c>
      <c r="K60" s="168"/>
      <c r="L60" s="167">
        <f>F60</f>
        <v>0</v>
      </c>
      <c r="M60" s="168"/>
      <c r="N60" s="168"/>
      <c r="O60" s="31"/>
      <c r="P60" s="127"/>
      <c r="Q60" s="129"/>
      <c r="R60" s="129"/>
      <c r="S60" s="132"/>
      <c r="T60" s="132"/>
      <c r="U60" s="132"/>
    </row>
    <row r="61" spans="1:27" s="27" customFormat="1" ht="44.25" customHeight="1">
      <c r="A61" s="163">
        <v>11</v>
      </c>
      <c r="B61" s="47" t="s">
        <v>60</v>
      </c>
      <c r="C61" s="33" t="s">
        <v>18</v>
      </c>
      <c r="D61" s="45">
        <v>9.5</v>
      </c>
      <c r="E61" s="45"/>
      <c r="F61" s="168">
        <f>334391.66413</f>
        <v>334391.66412999999</v>
      </c>
      <c r="G61" s="168"/>
      <c r="H61" s="165"/>
      <c r="I61" s="167">
        <f>148000-28000-5000-5000-10000-20000-3000+3000-7000+1000+88435+663-89098+4162.5-600+8282.8955+0.0045-0.4+13428-10100-5000+8937-4900-11210+5000+243.5-646.5+3365.2+1539+109991.9</f>
        <v>196493.09999999998</v>
      </c>
      <c r="J61" s="45">
        <f>D61</f>
        <v>9.5</v>
      </c>
      <c r="K61" s="168"/>
      <c r="L61" s="167">
        <f>F61-I61</f>
        <v>137898.56413000001</v>
      </c>
      <c r="M61" s="168"/>
      <c r="N61" s="168"/>
      <c r="O61" s="31"/>
      <c r="P61" s="127"/>
      <c r="Q61" s="129"/>
      <c r="R61" s="129"/>
      <c r="S61" s="132"/>
      <c r="T61" s="132"/>
      <c r="U61" s="132"/>
    </row>
    <row r="62" spans="1:27" s="27" customFormat="1" ht="44.25" customHeight="1">
      <c r="A62" s="72">
        <v>12</v>
      </c>
      <c r="B62" s="47" t="s">
        <v>195</v>
      </c>
      <c r="C62" s="33" t="s">
        <v>18</v>
      </c>
      <c r="D62" s="45">
        <v>4.68</v>
      </c>
      <c r="E62" s="45"/>
      <c r="F62" s="168">
        <v>165974.26188999999</v>
      </c>
      <c r="G62" s="168"/>
      <c r="H62" s="165"/>
      <c r="I62" s="167"/>
      <c r="J62" s="45">
        <f>D62</f>
        <v>4.68</v>
      </c>
      <c r="K62" s="168"/>
      <c r="L62" s="167">
        <f>F62</f>
        <v>165974.26188999999</v>
      </c>
      <c r="M62" s="168"/>
      <c r="N62" s="168"/>
      <c r="O62" s="31"/>
      <c r="P62" s="127"/>
      <c r="Q62" s="129"/>
      <c r="R62" s="129"/>
      <c r="S62" s="132"/>
      <c r="T62" s="132"/>
      <c r="U62" s="132"/>
    </row>
    <row r="63" spans="1:27" s="27" customFormat="1" ht="31.5" customHeight="1">
      <c r="A63" s="201" t="s">
        <v>61</v>
      </c>
      <c r="B63" s="202"/>
      <c r="C63" s="203"/>
      <c r="D63" s="38">
        <f>SUM(D57:D61)</f>
        <v>9.5</v>
      </c>
      <c r="E63" s="38"/>
      <c r="F63" s="162">
        <f>SUM(F57:F61)</f>
        <v>334391.66412999999</v>
      </c>
      <c r="G63" s="162">
        <f>SUM(G57:G61)</f>
        <v>0</v>
      </c>
      <c r="H63" s="38"/>
      <c r="I63" s="25">
        <f>SUM(I57:I61)</f>
        <v>196493.09999999998</v>
      </c>
      <c r="J63" s="162">
        <f>SUM(J60:J62)</f>
        <v>14.18</v>
      </c>
      <c r="K63" s="38"/>
      <c r="L63" s="25">
        <f>SUM(L60:L62)</f>
        <v>303872.82602000004</v>
      </c>
      <c r="M63" s="162"/>
      <c r="N63" s="162"/>
      <c r="O63" s="26"/>
      <c r="P63" s="134"/>
      <c r="Q63" s="129"/>
      <c r="R63" s="129"/>
      <c r="S63" s="132"/>
      <c r="T63" s="125"/>
      <c r="U63" s="132"/>
    </row>
    <row r="64" spans="1:27" s="27" customFormat="1" ht="30.2" hidden="1" customHeight="1">
      <c r="A64" s="190" t="s">
        <v>62</v>
      </c>
      <c r="B64" s="190"/>
      <c r="C64" s="189"/>
      <c r="D64" s="189"/>
      <c r="E64" s="160"/>
      <c r="F64" s="162"/>
      <c r="G64" s="168"/>
      <c r="H64" s="33"/>
      <c r="I64" s="167"/>
      <c r="J64" s="162"/>
      <c r="K64" s="168"/>
      <c r="L64" s="167"/>
      <c r="M64" s="168"/>
      <c r="N64" s="168"/>
      <c r="O64" s="31"/>
      <c r="P64" s="127"/>
      <c r="Q64" s="129"/>
      <c r="R64" s="129"/>
      <c r="S64" s="132"/>
      <c r="T64" s="132"/>
      <c r="U64" s="132"/>
    </row>
    <row r="65" spans="1:21" s="27" customFormat="1" ht="45.75" hidden="1" customHeight="1">
      <c r="A65" s="163">
        <v>18</v>
      </c>
      <c r="B65" s="47" t="s">
        <v>63</v>
      </c>
      <c r="C65" s="33" t="s">
        <v>18</v>
      </c>
      <c r="D65" s="45"/>
      <c r="E65" s="45"/>
      <c r="F65" s="168"/>
      <c r="G65" s="45"/>
      <c r="H65" s="165"/>
      <c r="I65" s="167"/>
      <c r="J65" s="45">
        <f>D65</f>
        <v>0</v>
      </c>
      <c r="K65" s="45"/>
      <c r="L65" s="168">
        <f>F65</f>
        <v>0</v>
      </c>
      <c r="M65" s="168"/>
      <c r="N65" s="168"/>
      <c r="O65" s="31"/>
      <c r="P65" s="127"/>
      <c r="Q65" s="129"/>
      <c r="R65" s="129"/>
      <c r="S65" s="132"/>
      <c r="T65" s="132"/>
      <c r="U65" s="132"/>
    </row>
    <row r="66" spans="1:21" s="27" customFormat="1" ht="46.5" hidden="1" customHeight="1">
      <c r="A66" s="36"/>
      <c r="B66" s="47" t="s">
        <v>64</v>
      </c>
      <c r="C66" s="33" t="s">
        <v>18</v>
      </c>
      <c r="D66" s="45"/>
      <c r="E66" s="45"/>
      <c r="F66" s="168"/>
      <c r="G66" s="168"/>
      <c r="H66" s="165"/>
      <c r="I66" s="167"/>
      <c r="J66" s="162"/>
      <c r="K66" s="168"/>
      <c r="L66" s="167"/>
      <c r="M66" s="168"/>
      <c r="N66" s="168"/>
      <c r="O66" s="31"/>
      <c r="P66" s="127"/>
      <c r="Q66" s="129"/>
      <c r="R66" s="129"/>
      <c r="S66" s="132"/>
      <c r="T66" s="132"/>
      <c r="U66" s="132"/>
    </row>
    <row r="67" spans="1:21" s="27" customFormat="1" ht="36.75" hidden="1" customHeight="1">
      <c r="A67" s="185" t="s">
        <v>65</v>
      </c>
      <c r="B67" s="185"/>
      <c r="C67" s="185"/>
      <c r="D67" s="38">
        <f>SUM(D65:D66)</f>
        <v>0</v>
      </c>
      <c r="E67" s="38"/>
      <c r="F67" s="162">
        <f>SUM(F65:F66)</f>
        <v>0</v>
      </c>
      <c r="G67" s="162">
        <f>SUM(G65:G66)</f>
        <v>0</v>
      </c>
      <c r="H67" s="162"/>
      <c r="I67" s="25">
        <f>SUM(I65:I66)</f>
        <v>0</v>
      </c>
      <c r="J67" s="38">
        <f>SUM(J65:J66)</f>
        <v>0</v>
      </c>
      <c r="K67" s="38"/>
      <c r="L67" s="162">
        <f>SUM(L65:L66)</f>
        <v>0</v>
      </c>
      <c r="M67" s="162"/>
      <c r="N67" s="162"/>
      <c r="O67" s="26"/>
      <c r="P67" s="134"/>
      <c r="Q67" s="129"/>
      <c r="R67" s="129"/>
      <c r="S67" s="132"/>
      <c r="T67" s="125"/>
      <c r="U67" s="132"/>
    </row>
    <row r="68" spans="1:21" s="27" customFormat="1" ht="32.25" hidden="1" customHeight="1">
      <c r="A68" s="190" t="s">
        <v>66</v>
      </c>
      <c r="B68" s="190"/>
      <c r="C68" s="189"/>
      <c r="D68" s="189"/>
      <c r="E68" s="160"/>
      <c r="F68" s="162"/>
      <c r="G68" s="168"/>
      <c r="H68" s="33"/>
      <c r="I68" s="167"/>
      <c r="J68" s="162"/>
      <c r="K68" s="168"/>
      <c r="L68" s="167"/>
      <c r="M68" s="168"/>
      <c r="N68" s="168"/>
      <c r="O68" s="31"/>
      <c r="P68" s="127"/>
      <c r="Q68" s="129"/>
      <c r="R68" s="129"/>
      <c r="S68" s="132"/>
      <c r="T68" s="132"/>
      <c r="U68" s="132"/>
    </row>
    <row r="69" spans="1:21" s="27" customFormat="1" ht="61.5" hidden="1" customHeight="1">
      <c r="A69" s="163">
        <v>19</v>
      </c>
      <c r="B69" s="47" t="s">
        <v>67</v>
      </c>
      <c r="C69" s="33" t="s">
        <v>18</v>
      </c>
      <c r="D69" s="45"/>
      <c r="E69" s="45"/>
      <c r="F69" s="168"/>
      <c r="G69" s="165"/>
      <c r="H69" s="165"/>
      <c r="I69" s="167"/>
      <c r="J69" s="45">
        <f>D69</f>
        <v>0</v>
      </c>
      <c r="K69" s="168"/>
      <c r="L69" s="167">
        <f>F69</f>
        <v>0</v>
      </c>
      <c r="M69" s="168"/>
      <c r="N69" s="168"/>
      <c r="O69" s="31"/>
      <c r="P69" s="127"/>
      <c r="Q69" s="129"/>
      <c r="R69" s="129"/>
      <c r="S69" s="132"/>
      <c r="T69" s="132"/>
      <c r="U69" s="132"/>
    </row>
    <row r="70" spans="1:21" s="27" customFormat="1" ht="38.25" hidden="1" customHeight="1">
      <c r="A70" s="36"/>
      <c r="B70" s="47" t="s">
        <v>68</v>
      </c>
      <c r="C70" s="33" t="s">
        <v>21</v>
      </c>
      <c r="D70" s="45"/>
      <c r="E70" s="45"/>
      <c r="F70" s="41"/>
      <c r="G70" s="165"/>
      <c r="H70" s="165"/>
      <c r="I70" s="167"/>
      <c r="J70" s="45">
        <f>D70</f>
        <v>0</v>
      </c>
      <c r="K70" s="168"/>
      <c r="L70" s="167">
        <f>F70</f>
        <v>0</v>
      </c>
      <c r="M70" s="168"/>
      <c r="N70" s="168"/>
      <c r="O70" s="31"/>
      <c r="P70" s="127"/>
      <c r="Q70" s="129"/>
      <c r="R70" s="129"/>
      <c r="S70" s="132"/>
      <c r="T70" s="132"/>
      <c r="U70" s="132"/>
    </row>
    <row r="71" spans="1:21" s="27" customFormat="1" ht="51.75" hidden="1" customHeight="1">
      <c r="A71" s="36"/>
      <c r="B71" s="47" t="s">
        <v>69</v>
      </c>
      <c r="C71" s="33" t="s">
        <v>36</v>
      </c>
      <c r="D71" s="45"/>
      <c r="E71" s="45"/>
      <c r="F71" s="168"/>
      <c r="G71" s="165"/>
      <c r="H71" s="165"/>
      <c r="I71" s="167"/>
      <c r="J71" s="162"/>
      <c r="K71" s="168"/>
      <c r="L71" s="167"/>
      <c r="M71" s="168"/>
      <c r="N71" s="168"/>
      <c r="O71" s="31"/>
      <c r="P71" s="127"/>
      <c r="Q71" s="129"/>
      <c r="R71" s="129"/>
      <c r="S71" s="132"/>
      <c r="T71" s="132"/>
      <c r="U71" s="132"/>
    </row>
    <row r="72" spans="1:21" s="27" customFormat="1" ht="35.25" hidden="1" customHeight="1">
      <c r="A72" s="185" t="s">
        <v>70</v>
      </c>
      <c r="B72" s="185"/>
      <c r="C72" s="185"/>
      <c r="D72" s="162">
        <f>SUM(D69:D71)</f>
        <v>0</v>
      </c>
      <c r="E72" s="162"/>
      <c r="F72" s="162">
        <f>SUM(F69:F71)</f>
        <v>0</v>
      </c>
      <c r="G72" s="162">
        <f>SUM(G69:G71)</f>
        <v>0</v>
      </c>
      <c r="H72" s="162"/>
      <c r="I72" s="25">
        <f>SUM(I69:I71)</f>
        <v>0</v>
      </c>
      <c r="J72" s="162">
        <f>SUM(J69:J71)</f>
        <v>0</v>
      </c>
      <c r="K72" s="162"/>
      <c r="L72" s="25">
        <f>SUM(L69:L71)</f>
        <v>0</v>
      </c>
      <c r="M72" s="162"/>
      <c r="N72" s="162"/>
      <c r="O72" s="26"/>
      <c r="P72" s="134"/>
      <c r="Q72" s="129"/>
      <c r="R72" s="129"/>
      <c r="S72" s="132"/>
      <c r="T72" s="132"/>
      <c r="U72" s="132"/>
    </row>
    <row r="73" spans="1:21" s="27" customFormat="1" ht="28.5" customHeight="1">
      <c r="A73" s="190" t="s">
        <v>181</v>
      </c>
      <c r="B73" s="190"/>
      <c r="C73" s="189"/>
      <c r="D73" s="189"/>
      <c r="E73" s="160"/>
      <c r="F73" s="162"/>
      <c r="G73" s="168"/>
      <c r="H73" s="33"/>
      <c r="I73" s="167"/>
      <c r="J73" s="162"/>
      <c r="K73" s="168"/>
      <c r="L73" s="167"/>
      <c r="M73" s="168"/>
      <c r="N73" s="168"/>
      <c r="O73" s="31"/>
      <c r="P73" s="127"/>
      <c r="Q73" s="129"/>
      <c r="R73" s="129"/>
      <c r="S73" s="132"/>
      <c r="T73" s="132"/>
      <c r="U73" s="132"/>
    </row>
    <row r="74" spans="1:21" s="27" customFormat="1" ht="48" customHeight="1">
      <c r="A74" s="163">
        <v>13</v>
      </c>
      <c r="B74" s="47" t="s">
        <v>71</v>
      </c>
      <c r="C74" s="33" t="s">
        <v>21</v>
      </c>
      <c r="D74" s="45">
        <v>4.0999999999999996</v>
      </c>
      <c r="E74" s="45"/>
      <c r="F74" s="41">
        <f>103403.06*1.2*1.073+1800+1500.01994</f>
        <v>136441.79999599999</v>
      </c>
      <c r="G74" s="165">
        <f>D74</f>
        <v>4.0999999999999996</v>
      </c>
      <c r="H74" s="165"/>
      <c r="I74" s="167">
        <f>F74</f>
        <v>136441.79999599999</v>
      </c>
      <c r="J74" s="162"/>
      <c r="K74" s="168"/>
      <c r="L74" s="167"/>
      <c r="M74" s="168"/>
      <c r="N74" s="168"/>
      <c r="O74" s="31"/>
      <c r="P74" s="127"/>
      <c r="Q74" s="129"/>
      <c r="R74" s="129"/>
      <c r="S74" s="132"/>
      <c r="T74" s="132"/>
      <c r="U74" s="132"/>
    </row>
    <row r="75" spans="1:21" s="27" customFormat="1" ht="27.75" customHeight="1">
      <c r="A75" s="185" t="s">
        <v>182</v>
      </c>
      <c r="B75" s="185"/>
      <c r="C75" s="185"/>
      <c r="D75" s="38">
        <f>D74</f>
        <v>4.0999999999999996</v>
      </c>
      <c r="E75" s="38"/>
      <c r="F75" s="162">
        <f>F74</f>
        <v>136441.79999599999</v>
      </c>
      <c r="G75" s="38">
        <f>G74</f>
        <v>4.0999999999999996</v>
      </c>
      <c r="H75" s="38"/>
      <c r="I75" s="25">
        <f>I74</f>
        <v>136441.79999599999</v>
      </c>
      <c r="J75" s="162"/>
      <c r="K75" s="162"/>
      <c r="L75" s="25"/>
      <c r="M75" s="162"/>
      <c r="N75" s="162"/>
      <c r="O75" s="26"/>
      <c r="P75" s="134"/>
      <c r="Q75" s="129"/>
      <c r="R75" s="129"/>
      <c r="S75" s="132"/>
      <c r="T75" s="125"/>
      <c r="U75" s="132"/>
    </row>
    <row r="76" spans="1:21" s="27" customFormat="1" ht="27" customHeight="1">
      <c r="A76" s="190" t="s">
        <v>72</v>
      </c>
      <c r="B76" s="190"/>
      <c r="C76" s="189"/>
      <c r="D76" s="189"/>
      <c r="E76" s="160"/>
      <c r="F76" s="162"/>
      <c r="G76" s="168"/>
      <c r="H76" s="33"/>
      <c r="I76" s="167"/>
      <c r="J76" s="162"/>
      <c r="K76" s="168"/>
      <c r="L76" s="167"/>
      <c r="M76" s="168"/>
      <c r="N76" s="168"/>
      <c r="O76" s="31"/>
      <c r="P76" s="127"/>
      <c r="Q76" s="129"/>
      <c r="R76" s="129"/>
      <c r="S76" s="132"/>
      <c r="T76" s="132"/>
      <c r="U76" s="132"/>
    </row>
    <row r="77" spans="1:21" s="27" customFormat="1" ht="46.5" customHeight="1">
      <c r="A77" s="163">
        <v>14</v>
      </c>
      <c r="B77" s="164" t="s">
        <v>198</v>
      </c>
      <c r="C77" s="33" t="s">
        <v>18</v>
      </c>
      <c r="D77" s="45">
        <v>12.9</v>
      </c>
      <c r="E77" s="42"/>
      <c r="F77" s="168">
        <f>D77*38000</f>
        <v>490200</v>
      </c>
      <c r="G77" s="42"/>
      <c r="H77" s="168"/>
      <c r="I77" s="167"/>
      <c r="J77" s="42"/>
      <c r="K77" s="168"/>
      <c r="L77" s="167">
        <f>65000</f>
        <v>65000</v>
      </c>
      <c r="M77" s="168">
        <f>D77</f>
        <v>12.9</v>
      </c>
      <c r="N77" s="168"/>
      <c r="O77" s="31">
        <f>F77-L77</f>
        <v>425200</v>
      </c>
      <c r="P77" s="127"/>
      <c r="Q77" s="129"/>
      <c r="R77" s="129"/>
      <c r="S77" s="132"/>
      <c r="T77" s="132"/>
      <c r="U77" s="132"/>
    </row>
    <row r="78" spans="1:21" s="27" customFormat="1" ht="28.5" customHeight="1">
      <c r="A78" s="185" t="s">
        <v>73</v>
      </c>
      <c r="B78" s="185"/>
      <c r="C78" s="185"/>
      <c r="D78" s="38">
        <f>SUM(D77:D77)</f>
        <v>12.9</v>
      </c>
      <c r="E78" s="38"/>
      <c r="F78" s="162">
        <f>SUM(F77:F77)</f>
        <v>490200</v>
      </c>
      <c r="G78" s="162"/>
      <c r="H78" s="38"/>
      <c r="I78" s="25"/>
      <c r="J78" s="162">
        <f>SUM(J77)</f>
        <v>0</v>
      </c>
      <c r="K78" s="38"/>
      <c r="L78" s="25">
        <f>SUM(L77)</f>
        <v>65000</v>
      </c>
      <c r="M78" s="162">
        <f>SUM(M77)</f>
        <v>12.9</v>
      </c>
      <c r="N78" s="162"/>
      <c r="O78" s="26">
        <f>SUM(O77)</f>
        <v>425200</v>
      </c>
      <c r="P78" s="134"/>
      <c r="Q78" s="129"/>
      <c r="R78" s="129"/>
      <c r="S78" s="132"/>
      <c r="T78" s="132"/>
      <c r="U78" s="132"/>
    </row>
    <row r="79" spans="1:21" s="27" customFormat="1" ht="27.75" hidden="1" customHeight="1">
      <c r="A79" s="190" t="s">
        <v>183</v>
      </c>
      <c r="B79" s="190"/>
      <c r="C79" s="189"/>
      <c r="D79" s="189"/>
      <c r="E79" s="160"/>
      <c r="F79" s="162"/>
      <c r="G79" s="168"/>
      <c r="H79" s="33"/>
      <c r="I79" s="167"/>
      <c r="J79" s="162"/>
      <c r="K79" s="168"/>
      <c r="L79" s="167"/>
      <c r="M79" s="168"/>
      <c r="N79" s="168"/>
      <c r="O79" s="31"/>
      <c r="P79" s="127"/>
      <c r="Q79" s="129"/>
      <c r="R79" s="129"/>
      <c r="S79" s="132"/>
      <c r="T79" s="132"/>
      <c r="U79" s="132"/>
    </row>
    <row r="80" spans="1:21" s="27" customFormat="1" ht="46.5" hidden="1" customHeight="1">
      <c r="A80" s="163"/>
      <c r="B80" s="164" t="s">
        <v>166</v>
      </c>
      <c r="C80" s="33"/>
      <c r="D80" s="42"/>
      <c r="E80" s="160"/>
      <c r="F80" s="168"/>
      <c r="G80" s="168"/>
      <c r="H80" s="33"/>
      <c r="I80" s="167"/>
      <c r="J80" s="45"/>
      <c r="K80" s="168"/>
      <c r="L80" s="167"/>
      <c r="M80" s="168"/>
      <c r="N80" s="168"/>
      <c r="O80" s="31"/>
      <c r="P80" s="127"/>
      <c r="Q80" s="129"/>
      <c r="R80" s="129"/>
      <c r="S80" s="132"/>
      <c r="T80" s="132"/>
      <c r="U80" s="132"/>
    </row>
    <row r="81" spans="1:21" s="27" customFormat="1" ht="62.25" hidden="1" customHeight="1">
      <c r="A81" s="36"/>
      <c r="B81" s="32" t="s">
        <v>74</v>
      </c>
      <c r="C81" s="33" t="s">
        <v>18</v>
      </c>
      <c r="D81" s="42"/>
      <c r="E81" s="42"/>
      <c r="F81" s="168"/>
      <c r="G81" s="42">
        <f>D81</f>
        <v>0</v>
      </c>
      <c r="H81" s="165"/>
      <c r="I81" s="167">
        <f>F81</f>
        <v>0</v>
      </c>
      <c r="J81" s="162"/>
      <c r="K81" s="168"/>
      <c r="L81" s="167"/>
      <c r="M81" s="168"/>
      <c r="N81" s="168"/>
      <c r="O81" s="31"/>
      <c r="P81" s="127"/>
      <c r="Q81" s="129"/>
      <c r="R81" s="129"/>
      <c r="S81" s="132"/>
      <c r="T81" s="132"/>
      <c r="U81" s="132"/>
    </row>
    <row r="82" spans="1:21" s="27" customFormat="1" ht="72.75" hidden="1" customHeight="1">
      <c r="A82" s="36"/>
      <c r="B82" s="47" t="s">
        <v>75</v>
      </c>
      <c r="C82" s="33" t="s">
        <v>18</v>
      </c>
      <c r="D82" s="42"/>
      <c r="E82" s="42"/>
      <c r="F82" s="168"/>
      <c r="G82" s="42">
        <f>D82</f>
        <v>0</v>
      </c>
      <c r="H82" s="165"/>
      <c r="I82" s="167">
        <f>F82</f>
        <v>0</v>
      </c>
      <c r="J82" s="162"/>
      <c r="K82" s="168"/>
      <c r="L82" s="167"/>
      <c r="M82" s="168"/>
      <c r="N82" s="168"/>
      <c r="O82" s="31"/>
      <c r="P82" s="127"/>
      <c r="Q82" s="129"/>
      <c r="R82" s="129"/>
      <c r="S82" s="132"/>
      <c r="T82" s="132"/>
      <c r="U82" s="132"/>
    </row>
    <row r="83" spans="1:21" s="27" customFormat="1" ht="32.25" hidden="1" customHeight="1">
      <c r="A83" s="198" t="s">
        <v>184</v>
      </c>
      <c r="B83" s="199"/>
      <c r="C83" s="200"/>
      <c r="D83" s="38">
        <f>SUM(D80:D82)</f>
        <v>0</v>
      </c>
      <c r="E83" s="38"/>
      <c r="F83" s="162">
        <f>SUM(F80:F82)</f>
        <v>0</v>
      </c>
      <c r="G83" s="162">
        <f>SUM(G80:G82)</f>
        <v>0</v>
      </c>
      <c r="H83" s="38"/>
      <c r="I83" s="25">
        <f>SUM(I80:I82)</f>
        <v>0</v>
      </c>
      <c r="J83" s="162">
        <f>J80</f>
        <v>0</v>
      </c>
      <c r="K83" s="162"/>
      <c r="L83" s="25">
        <f>L80</f>
        <v>0</v>
      </c>
      <c r="M83" s="162"/>
      <c r="N83" s="162"/>
      <c r="O83" s="26"/>
      <c r="P83" s="134"/>
      <c r="Q83" s="129"/>
      <c r="R83" s="129"/>
      <c r="S83" s="132"/>
      <c r="T83" s="132"/>
      <c r="U83" s="132"/>
    </row>
    <row r="84" spans="1:21" s="27" customFormat="1" ht="27" customHeight="1">
      <c r="A84" s="190" t="s">
        <v>76</v>
      </c>
      <c r="B84" s="190"/>
      <c r="C84" s="189"/>
      <c r="D84" s="189"/>
      <c r="E84" s="160"/>
      <c r="F84" s="162"/>
      <c r="G84" s="168"/>
      <c r="H84" s="33"/>
      <c r="I84" s="167"/>
      <c r="J84" s="162"/>
      <c r="K84" s="168"/>
      <c r="L84" s="167"/>
      <c r="M84" s="168"/>
      <c r="N84" s="168"/>
      <c r="O84" s="31"/>
      <c r="P84" s="127"/>
      <c r="Q84" s="129"/>
      <c r="R84" s="129"/>
      <c r="S84" s="132"/>
      <c r="T84" s="132"/>
      <c r="U84" s="132"/>
    </row>
    <row r="85" spans="1:21" s="27" customFormat="1" ht="65.25" customHeight="1">
      <c r="A85" s="163">
        <v>16</v>
      </c>
      <c r="B85" s="164" t="s">
        <v>77</v>
      </c>
      <c r="C85" s="33" t="s">
        <v>18</v>
      </c>
      <c r="D85" s="45">
        <v>13.75</v>
      </c>
      <c r="E85" s="28"/>
      <c r="F85" s="168">
        <f>135455.11674-85300.8</f>
        <v>50154.316739999995</v>
      </c>
      <c r="G85" s="45">
        <f>D85</f>
        <v>13.75</v>
      </c>
      <c r="H85" s="45"/>
      <c r="I85" s="167">
        <f>F85</f>
        <v>50154.316739999995</v>
      </c>
      <c r="J85" s="162"/>
      <c r="K85" s="168"/>
      <c r="L85" s="167"/>
      <c r="M85" s="168"/>
      <c r="N85" s="168"/>
      <c r="O85" s="31"/>
      <c r="P85" s="127"/>
      <c r="Q85" s="129"/>
      <c r="R85" s="129"/>
      <c r="S85" s="132"/>
      <c r="T85" s="132"/>
      <c r="U85" s="132"/>
    </row>
    <row r="86" spans="1:21" s="27" customFormat="1" ht="44.25" customHeight="1">
      <c r="A86" s="72">
        <v>17</v>
      </c>
      <c r="B86" s="164" t="s">
        <v>196</v>
      </c>
      <c r="C86" s="33" t="s">
        <v>18</v>
      </c>
      <c r="D86" s="45">
        <v>4.0549999999999997</v>
      </c>
      <c r="E86" s="28"/>
      <c r="F86" s="168">
        <v>141925</v>
      </c>
      <c r="G86" s="45"/>
      <c r="H86" s="45"/>
      <c r="I86" s="167"/>
      <c r="J86" s="165">
        <f>D86</f>
        <v>4.0549999999999997</v>
      </c>
      <c r="K86" s="168"/>
      <c r="L86" s="167">
        <f>F86</f>
        <v>141925</v>
      </c>
      <c r="M86" s="168"/>
      <c r="N86" s="168"/>
      <c r="O86" s="31"/>
      <c r="P86" s="127"/>
      <c r="Q86" s="129"/>
      <c r="R86" s="129"/>
      <c r="S86" s="132"/>
      <c r="T86" s="132"/>
      <c r="U86" s="132"/>
    </row>
    <row r="87" spans="1:21" s="27" customFormat="1" ht="31.5" customHeight="1">
      <c r="A87" s="198" t="s">
        <v>78</v>
      </c>
      <c r="B87" s="199"/>
      <c r="C87" s="200"/>
      <c r="D87" s="38">
        <f>SUM(D85:D85)</f>
        <v>13.75</v>
      </c>
      <c r="E87" s="38"/>
      <c r="F87" s="162">
        <f>SUM(F85)</f>
        <v>50154.316739999995</v>
      </c>
      <c r="G87" s="162">
        <f>SUM(G85:G85)</f>
        <v>13.75</v>
      </c>
      <c r="H87" s="38"/>
      <c r="I87" s="25">
        <f>SUM(I85:I85)</f>
        <v>50154.316739999995</v>
      </c>
      <c r="J87" s="162">
        <f>SUM(J86)</f>
        <v>4.0549999999999997</v>
      </c>
      <c r="K87" s="38"/>
      <c r="L87" s="25">
        <f>SUM(L86)</f>
        <v>141925</v>
      </c>
      <c r="M87" s="162"/>
      <c r="N87" s="162"/>
      <c r="O87" s="26"/>
      <c r="P87" s="134"/>
      <c r="Q87" s="129"/>
      <c r="R87" s="129"/>
      <c r="S87" s="132"/>
      <c r="T87" s="125"/>
      <c r="U87" s="132"/>
    </row>
    <row r="88" spans="1:21" s="27" customFormat="1" ht="29.25" hidden="1" customHeight="1">
      <c r="A88" s="190" t="s">
        <v>79</v>
      </c>
      <c r="B88" s="190"/>
      <c r="C88" s="189"/>
      <c r="D88" s="189"/>
      <c r="E88" s="160"/>
      <c r="F88" s="162"/>
      <c r="G88" s="168"/>
      <c r="H88" s="33"/>
      <c r="I88" s="167"/>
      <c r="J88" s="162"/>
      <c r="K88" s="168"/>
      <c r="L88" s="167"/>
      <c r="M88" s="168"/>
      <c r="N88" s="168"/>
      <c r="O88" s="31"/>
      <c r="P88" s="127"/>
      <c r="Q88" s="129"/>
      <c r="R88" s="129"/>
      <c r="S88" s="132"/>
      <c r="T88" s="132"/>
      <c r="U88" s="132"/>
    </row>
    <row r="89" spans="1:21" s="27" customFormat="1" ht="42.75" hidden="1" customHeight="1">
      <c r="A89" s="36">
        <v>17</v>
      </c>
      <c r="B89" s="164" t="s">
        <v>80</v>
      </c>
      <c r="C89" s="33"/>
      <c r="D89" s="45"/>
      <c r="E89" s="45"/>
      <c r="F89" s="168"/>
      <c r="G89" s="45">
        <f>D89</f>
        <v>0</v>
      </c>
      <c r="H89" s="165"/>
      <c r="I89" s="167">
        <f>F89</f>
        <v>0</v>
      </c>
      <c r="J89" s="162"/>
      <c r="K89" s="168"/>
      <c r="L89" s="167"/>
      <c r="M89" s="168"/>
      <c r="N89" s="168"/>
      <c r="O89" s="31"/>
      <c r="P89" s="127"/>
      <c r="Q89" s="129"/>
      <c r="R89" s="129"/>
      <c r="S89" s="132"/>
      <c r="T89" s="132"/>
      <c r="U89" s="132"/>
    </row>
    <row r="90" spans="1:21" s="27" customFormat="1" ht="29.25" hidden="1" customHeight="1">
      <c r="A90" s="185" t="s">
        <v>81</v>
      </c>
      <c r="B90" s="185"/>
      <c r="C90" s="28"/>
      <c r="D90" s="38">
        <f>SUM(D89:D89)</f>
        <v>0</v>
      </c>
      <c r="E90" s="38"/>
      <c r="F90" s="162">
        <f>SUM(F89:F89)</f>
        <v>0</v>
      </c>
      <c r="G90" s="162">
        <f>G89</f>
        <v>0</v>
      </c>
      <c r="H90" s="38"/>
      <c r="I90" s="25">
        <f>I89</f>
        <v>0</v>
      </c>
      <c r="J90" s="162"/>
      <c r="K90" s="162"/>
      <c r="L90" s="25"/>
      <c r="M90" s="162"/>
      <c r="N90" s="162"/>
      <c r="O90" s="26"/>
      <c r="P90" s="134"/>
      <c r="Q90" s="129"/>
      <c r="R90" s="129"/>
      <c r="S90" s="132"/>
      <c r="T90" s="125"/>
      <c r="U90" s="132"/>
    </row>
    <row r="91" spans="1:21" s="27" customFormat="1" ht="27" hidden="1" customHeight="1">
      <c r="A91" s="190" t="s">
        <v>82</v>
      </c>
      <c r="B91" s="190"/>
      <c r="C91" s="189"/>
      <c r="D91" s="189"/>
      <c r="E91" s="160"/>
      <c r="F91" s="162"/>
      <c r="G91" s="168"/>
      <c r="H91" s="33"/>
      <c r="I91" s="167"/>
      <c r="J91" s="162"/>
      <c r="K91" s="168"/>
      <c r="L91" s="167"/>
      <c r="M91" s="168"/>
      <c r="N91" s="168"/>
      <c r="O91" s="31"/>
      <c r="P91" s="127"/>
      <c r="Q91" s="129"/>
      <c r="R91" s="129"/>
      <c r="S91" s="132"/>
      <c r="T91" s="132"/>
      <c r="U91" s="132"/>
    </row>
    <row r="92" spans="1:21" s="27" customFormat="1" ht="73.5" hidden="1" customHeight="1">
      <c r="A92" s="36">
        <v>16</v>
      </c>
      <c r="B92" s="164" t="s">
        <v>83</v>
      </c>
      <c r="C92" s="33"/>
      <c r="D92" s="45"/>
      <c r="E92" s="45"/>
      <c r="F92" s="168"/>
      <c r="G92" s="45"/>
      <c r="H92" s="165"/>
      <c r="I92" s="167"/>
      <c r="J92" s="162"/>
      <c r="K92" s="168"/>
      <c r="L92" s="167"/>
      <c r="M92" s="168"/>
      <c r="N92" s="168"/>
      <c r="O92" s="31"/>
      <c r="P92" s="127"/>
      <c r="Q92" s="129"/>
      <c r="R92" s="129"/>
      <c r="S92" s="132"/>
      <c r="T92" s="132"/>
      <c r="U92" s="132"/>
    </row>
    <row r="93" spans="1:21" s="27" customFormat="1" ht="30.75" hidden="1" customHeight="1">
      <c r="A93" s="185" t="s">
        <v>84</v>
      </c>
      <c r="B93" s="185"/>
      <c r="C93" s="28"/>
      <c r="D93" s="38">
        <f>D92</f>
        <v>0</v>
      </c>
      <c r="E93" s="38"/>
      <c r="F93" s="162">
        <f>F92</f>
        <v>0</v>
      </c>
      <c r="G93" s="38">
        <f>G92</f>
        <v>0</v>
      </c>
      <c r="H93" s="38"/>
      <c r="I93" s="25">
        <f>I92</f>
        <v>0</v>
      </c>
      <c r="J93" s="162"/>
      <c r="K93" s="162"/>
      <c r="L93" s="25"/>
      <c r="M93" s="162"/>
      <c r="N93" s="162"/>
      <c r="O93" s="26"/>
      <c r="P93" s="134"/>
      <c r="Q93" s="129"/>
      <c r="R93" s="129"/>
      <c r="S93" s="132"/>
      <c r="T93" s="125"/>
      <c r="U93" s="132"/>
    </row>
    <row r="94" spans="1:21" s="27" customFormat="1" ht="23.25" customHeight="1">
      <c r="A94" s="190" t="s">
        <v>185</v>
      </c>
      <c r="B94" s="190"/>
      <c r="C94" s="189"/>
      <c r="D94" s="189"/>
      <c r="E94" s="160"/>
      <c r="F94" s="162"/>
      <c r="G94" s="168"/>
      <c r="H94" s="33"/>
      <c r="I94" s="167"/>
      <c r="J94" s="162"/>
      <c r="K94" s="168"/>
      <c r="L94" s="167"/>
      <c r="M94" s="168"/>
      <c r="N94" s="168"/>
      <c r="O94" s="31"/>
      <c r="P94" s="127"/>
      <c r="Q94" s="129"/>
      <c r="R94" s="129"/>
      <c r="S94" s="132"/>
      <c r="T94" s="132"/>
      <c r="U94" s="132"/>
    </row>
    <row r="95" spans="1:21" s="27" customFormat="1" ht="56.25" hidden="1" customHeight="1">
      <c r="A95" s="36">
        <v>56</v>
      </c>
      <c r="B95" s="164" t="s">
        <v>85</v>
      </c>
      <c r="C95" s="33" t="s">
        <v>18</v>
      </c>
      <c r="D95" s="45"/>
      <c r="E95" s="45"/>
      <c r="F95" s="168"/>
      <c r="G95" s="168"/>
      <c r="H95" s="165"/>
      <c r="I95" s="167"/>
      <c r="J95" s="162"/>
      <c r="K95" s="168"/>
      <c r="L95" s="167"/>
      <c r="M95" s="168"/>
      <c r="N95" s="168"/>
      <c r="O95" s="31"/>
      <c r="P95" s="127"/>
      <c r="Q95" s="129"/>
      <c r="R95" s="129"/>
      <c r="S95" s="132"/>
      <c r="T95" s="132"/>
      <c r="U95" s="132"/>
    </row>
    <row r="96" spans="1:21" s="27" customFormat="1" ht="62.25" hidden="1" customHeight="1">
      <c r="A96" s="163">
        <v>24</v>
      </c>
      <c r="B96" s="164" t="s">
        <v>86</v>
      </c>
      <c r="C96" s="33" t="s">
        <v>18</v>
      </c>
      <c r="D96" s="45"/>
      <c r="E96" s="45"/>
      <c r="F96" s="168"/>
      <c r="G96" s="168"/>
      <c r="H96" s="165"/>
      <c r="I96" s="46"/>
      <c r="J96" s="162"/>
      <c r="K96" s="168"/>
      <c r="L96" s="167"/>
      <c r="M96" s="168"/>
      <c r="N96" s="168"/>
      <c r="O96" s="31"/>
      <c r="P96" s="127"/>
      <c r="Q96" s="129"/>
      <c r="R96" s="129"/>
      <c r="S96" s="132"/>
      <c r="T96" s="132"/>
      <c r="U96" s="126"/>
    </row>
    <row r="97" spans="1:24" s="27" customFormat="1" ht="53.25" hidden="1" customHeight="1">
      <c r="A97" s="163"/>
      <c r="B97" s="164" t="s">
        <v>87</v>
      </c>
      <c r="C97" s="33"/>
      <c r="D97" s="45"/>
      <c r="E97" s="45"/>
      <c r="F97" s="168"/>
      <c r="G97" s="165"/>
      <c r="H97" s="165"/>
      <c r="I97" s="46"/>
      <c r="J97" s="162"/>
      <c r="K97" s="168"/>
      <c r="L97" s="167"/>
      <c r="M97" s="168"/>
      <c r="N97" s="168"/>
      <c r="O97" s="31"/>
      <c r="P97" s="127"/>
      <c r="Q97" s="129"/>
      <c r="R97" s="129"/>
      <c r="S97" s="132"/>
      <c r="T97" s="132"/>
      <c r="U97" s="132"/>
    </row>
    <row r="98" spans="1:24" s="27" customFormat="1" ht="30" customHeight="1">
      <c r="A98" s="163">
        <v>18</v>
      </c>
      <c r="B98" s="47" t="s">
        <v>88</v>
      </c>
      <c r="C98" s="33" t="s">
        <v>18</v>
      </c>
      <c r="D98" s="42">
        <v>7.6</v>
      </c>
      <c r="E98" s="42"/>
      <c r="F98" s="168">
        <v>195285.56933</v>
      </c>
      <c r="G98" s="174">
        <f>D98</f>
        <v>7.6</v>
      </c>
      <c r="H98" s="117"/>
      <c r="I98" s="175">
        <f>F98</f>
        <v>195285.56933</v>
      </c>
      <c r="J98" s="165"/>
      <c r="K98" s="168"/>
      <c r="L98" s="167"/>
      <c r="M98" s="168"/>
      <c r="N98" s="168"/>
      <c r="O98" s="31"/>
      <c r="P98" s="127"/>
      <c r="Q98" s="129"/>
      <c r="R98" s="129"/>
      <c r="S98" s="132"/>
      <c r="T98" s="132"/>
      <c r="U98" s="132"/>
    </row>
    <row r="99" spans="1:24" s="27" customFormat="1" ht="42" customHeight="1">
      <c r="A99" s="163">
        <v>19</v>
      </c>
      <c r="B99" s="47" t="s">
        <v>89</v>
      </c>
      <c r="C99" s="33" t="s">
        <v>36</v>
      </c>
      <c r="D99" s="42">
        <v>0.7</v>
      </c>
      <c r="E99" s="42"/>
      <c r="F99" s="168">
        <v>21081.0023</v>
      </c>
      <c r="G99" s="42"/>
      <c r="H99" s="165"/>
      <c r="I99" s="167"/>
      <c r="J99" s="165">
        <f>D99</f>
        <v>0.7</v>
      </c>
      <c r="K99" s="168"/>
      <c r="L99" s="167">
        <f>F99</f>
        <v>21081.0023</v>
      </c>
      <c r="M99" s="168"/>
      <c r="N99" s="168"/>
      <c r="O99" s="31"/>
      <c r="P99" s="127"/>
      <c r="Q99" s="129"/>
      <c r="R99" s="135"/>
      <c r="S99" s="132"/>
      <c r="T99" s="132"/>
      <c r="U99" s="132"/>
    </row>
    <row r="100" spans="1:24" s="27" customFormat="1" ht="65.25" customHeight="1">
      <c r="A100" s="163">
        <v>20</v>
      </c>
      <c r="B100" s="164" t="s">
        <v>167</v>
      </c>
      <c r="C100" s="33" t="s">
        <v>18</v>
      </c>
      <c r="D100" s="42">
        <v>1.7</v>
      </c>
      <c r="E100" s="42"/>
      <c r="F100" s="168">
        <v>31471.031640000001</v>
      </c>
      <c r="G100" s="42"/>
      <c r="H100" s="165"/>
      <c r="I100" s="167"/>
      <c r="J100" s="165">
        <f>D100</f>
        <v>1.7</v>
      </c>
      <c r="K100" s="168"/>
      <c r="L100" s="167">
        <f>F100</f>
        <v>31471.031640000001</v>
      </c>
      <c r="M100" s="168"/>
      <c r="N100" s="168"/>
      <c r="O100" s="31"/>
      <c r="P100" s="127"/>
      <c r="Q100" s="129"/>
      <c r="R100" s="135"/>
      <c r="S100" s="132"/>
      <c r="T100" s="132"/>
      <c r="U100" s="132"/>
    </row>
    <row r="101" spans="1:24" s="27" customFormat="1" ht="28.5" customHeight="1">
      <c r="A101" s="185" t="s">
        <v>186</v>
      </c>
      <c r="B101" s="185"/>
      <c r="C101" s="185"/>
      <c r="D101" s="38">
        <f>SUM(D96:D100)</f>
        <v>9.9999999999999982</v>
      </c>
      <c r="E101" s="38"/>
      <c r="F101" s="162">
        <f>SUM(F96:F100)</f>
        <v>247837.60326999999</v>
      </c>
      <c r="G101" s="162">
        <f>SUM(G97:G98)</f>
        <v>7.6</v>
      </c>
      <c r="H101" s="38"/>
      <c r="I101" s="25">
        <f>SUM(I97:I98)</f>
        <v>195285.56933</v>
      </c>
      <c r="J101" s="162">
        <f>SUM(J99:J100)</f>
        <v>2.4</v>
      </c>
      <c r="K101" s="38"/>
      <c r="L101" s="25">
        <f>SUM(L99:L100)</f>
        <v>52552.033940000001</v>
      </c>
      <c r="M101" s="162"/>
      <c r="N101" s="162"/>
      <c r="O101" s="26"/>
      <c r="P101" s="134"/>
      <c r="Q101" s="129"/>
      <c r="R101" s="129"/>
      <c r="S101" s="132"/>
      <c r="T101" s="125"/>
      <c r="U101" s="132"/>
    </row>
    <row r="102" spans="1:24" s="27" customFormat="1" ht="37.5" customHeight="1">
      <c r="A102" s="190" t="s">
        <v>90</v>
      </c>
      <c r="B102" s="190"/>
      <c r="C102" s="189"/>
      <c r="D102" s="189"/>
      <c r="E102" s="160"/>
      <c r="F102" s="162"/>
      <c r="G102" s="168"/>
      <c r="H102" s="33"/>
      <c r="I102" s="167"/>
      <c r="J102" s="162"/>
      <c r="K102" s="168"/>
      <c r="L102" s="167"/>
      <c r="M102" s="168"/>
      <c r="N102" s="168"/>
      <c r="O102" s="31"/>
      <c r="P102" s="127"/>
      <c r="Q102" s="129"/>
      <c r="R102" s="129"/>
      <c r="S102" s="132"/>
      <c r="T102" s="132"/>
      <c r="U102" s="132"/>
    </row>
    <row r="103" spans="1:24" s="27" customFormat="1" ht="53.25" hidden="1" customHeight="1">
      <c r="A103" s="36">
        <v>55</v>
      </c>
      <c r="B103" s="164" t="s">
        <v>91</v>
      </c>
      <c r="C103" s="33" t="s">
        <v>18</v>
      </c>
      <c r="D103" s="45"/>
      <c r="E103" s="45"/>
      <c r="F103" s="168"/>
      <c r="G103" s="168"/>
      <c r="H103" s="165"/>
      <c r="I103" s="167"/>
      <c r="J103" s="162"/>
      <c r="K103" s="168"/>
      <c r="L103" s="167"/>
      <c r="M103" s="168"/>
      <c r="N103" s="168"/>
      <c r="O103" s="31"/>
      <c r="P103" s="127"/>
      <c r="Q103" s="129"/>
      <c r="R103" s="129"/>
      <c r="S103" s="132"/>
      <c r="T103" s="132"/>
      <c r="U103" s="132"/>
    </row>
    <row r="104" spans="1:24" s="27" customFormat="1" ht="48" hidden="1" customHeight="1">
      <c r="A104" s="163">
        <v>28</v>
      </c>
      <c r="B104" s="164" t="s">
        <v>92</v>
      </c>
      <c r="C104" s="33" t="s">
        <v>18</v>
      </c>
      <c r="D104" s="45"/>
      <c r="E104" s="45"/>
      <c r="F104" s="168"/>
      <c r="G104" s="168"/>
      <c r="H104" s="165"/>
      <c r="I104" s="46"/>
      <c r="J104" s="162"/>
      <c r="K104" s="168"/>
      <c r="L104" s="167"/>
      <c r="M104" s="168"/>
      <c r="N104" s="168"/>
      <c r="O104" s="31"/>
      <c r="P104" s="127"/>
      <c r="Q104" s="129"/>
      <c r="R104" s="129"/>
      <c r="S104" s="132"/>
      <c r="T104" s="132"/>
      <c r="U104" s="126"/>
    </row>
    <row r="105" spans="1:24" s="27" customFormat="1" ht="40.5" hidden="1" customHeight="1">
      <c r="A105" s="163">
        <v>29</v>
      </c>
      <c r="B105" s="164" t="s">
        <v>93</v>
      </c>
      <c r="C105" s="33" t="s">
        <v>18</v>
      </c>
      <c r="D105" s="45"/>
      <c r="E105" s="45"/>
      <c r="F105" s="168"/>
      <c r="G105" s="168"/>
      <c r="H105" s="165"/>
      <c r="I105" s="167"/>
      <c r="J105" s="162"/>
      <c r="K105" s="168"/>
      <c r="L105" s="167"/>
      <c r="M105" s="168"/>
      <c r="N105" s="168"/>
      <c r="O105" s="31"/>
      <c r="P105" s="127"/>
      <c r="Q105" s="129"/>
      <c r="R105" s="129"/>
      <c r="S105" s="132"/>
      <c r="T105" s="132"/>
      <c r="U105" s="132"/>
      <c r="X105" s="27" t="s">
        <v>22</v>
      </c>
    </row>
    <row r="106" spans="1:24" s="27" customFormat="1" ht="58.5" customHeight="1">
      <c r="A106" s="163">
        <v>21</v>
      </c>
      <c r="B106" s="164" t="s">
        <v>199</v>
      </c>
      <c r="C106" s="33" t="s">
        <v>28</v>
      </c>
      <c r="D106" s="45">
        <v>7.5149999999999997</v>
      </c>
      <c r="E106" s="45"/>
      <c r="F106" s="168">
        <f>I106+L106</f>
        <v>414717.10450000002</v>
      </c>
      <c r="G106" s="165"/>
      <c r="H106" s="165"/>
      <c r="I106" s="168">
        <f>559717.1045-5000-140000</f>
        <v>414717.10450000002</v>
      </c>
      <c r="J106" s="165"/>
      <c r="K106" s="165"/>
      <c r="L106" s="168"/>
      <c r="M106" s="168"/>
      <c r="N106" s="168"/>
      <c r="O106" s="31"/>
      <c r="P106" s="127"/>
      <c r="Q106" s="127"/>
      <c r="R106" s="129"/>
      <c r="S106" s="132"/>
      <c r="T106" s="132"/>
      <c r="U106" s="132"/>
    </row>
    <row r="107" spans="1:24" s="27" customFormat="1" ht="68.25" hidden="1" customHeight="1">
      <c r="A107" s="163"/>
      <c r="B107" s="164" t="s">
        <v>94</v>
      </c>
      <c r="C107" s="33" t="s">
        <v>18</v>
      </c>
      <c r="D107" s="45"/>
      <c r="E107" s="45"/>
      <c r="F107" s="168"/>
      <c r="G107" s="165"/>
      <c r="H107" s="165"/>
      <c r="I107" s="167"/>
      <c r="J107" s="162"/>
      <c r="K107" s="168"/>
      <c r="L107" s="167"/>
      <c r="M107" s="168"/>
      <c r="N107" s="168"/>
      <c r="O107" s="31"/>
      <c r="P107" s="127"/>
      <c r="Q107" s="129"/>
      <c r="R107" s="129"/>
      <c r="S107" s="132"/>
      <c r="T107" s="132"/>
      <c r="U107" s="132"/>
    </row>
    <row r="108" spans="1:24" s="27" customFormat="1" ht="45" hidden="1" customHeight="1">
      <c r="A108" s="163"/>
      <c r="B108" s="164" t="s">
        <v>95</v>
      </c>
      <c r="C108" s="33" t="s">
        <v>18</v>
      </c>
      <c r="D108" s="45"/>
      <c r="E108" s="45"/>
      <c r="F108" s="168"/>
      <c r="G108" s="165"/>
      <c r="H108" s="165"/>
      <c r="I108" s="167"/>
      <c r="J108" s="165"/>
      <c r="K108" s="168"/>
      <c r="L108" s="167"/>
      <c r="M108" s="168"/>
      <c r="N108" s="168"/>
      <c r="O108" s="31"/>
      <c r="P108" s="127"/>
      <c r="Q108" s="129"/>
      <c r="R108" s="129"/>
      <c r="S108" s="132"/>
      <c r="T108" s="132"/>
      <c r="U108" s="132"/>
    </row>
    <row r="109" spans="1:24" s="27" customFormat="1" ht="34.5" hidden="1" customHeight="1">
      <c r="A109" s="163"/>
      <c r="B109" s="164" t="s">
        <v>96</v>
      </c>
      <c r="C109" s="33" t="s">
        <v>18</v>
      </c>
      <c r="D109" s="45"/>
      <c r="E109" s="45"/>
      <c r="F109" s="168"/>
      <c r="G109" s="165"/>
      <c r="H109" s="165"/>
      <c r="I109" s="167"/>
      <c r="J109" s="162"/>
      <c r="K109" s="168"/>
      <c r="L109" s="167"/>
      <c r="M109" s="168"/>
      <c r="N109" s="168"/>
      <c r="O109" s="31"/>
      <c r="P109" s="127"/>
      <c r="Q109" s="129"/>
      <c r="R109" s="129"/>
      <c r="S109" s="132"/>
      <c r="T109" s="132"/>
      <c r="U109" s="132"/>
    </row>
    <row r="110" spans="1:24" s="27" customFormat="1" ht="32.25" customHeight="1">
      <c r="A110" s="185" t="s">
        <v>97</v>
      </c>
      <c r="B110" s="185"/>
      <c r="C110" s="185"/>
      <c r="D110" s="162">
        <f>SUM(D104:D109)</f>
        <v>7.5149999999999997</v>
      </c>
      <c r="E110" s="162"/>
      <c r="F110" s="162">
        <f>SUM(F104:F109)</f>
        <v>414717.10450000002</v>
      </c>
      <c r="G110" s="25">
        <f>SUM(G104:G109)</f>
        <v>0</v>
      </c>
      <c r="H110" s="162"/>
      <c r="I110" s="25">
        <f>SUM(I104:I109)</f>
        <v>414717.10450000002</v>
      </c>
      <c r="J110" s="162">
        <f>SUM(J106:J109)</f>
        <v>0</v>
      </c>
      <c r="K110" s="162"/>
      <c r="L110" s="25">
        <f>SUM(L106:L109)</f>
        <v>0</v>
      </c>
      <c r="M110" s="162"/>
      <c r="N110" s="162"/>
      <c r="O110" s="26"/>
      <c r="P110" s="134" t="s">
        <v>11</v>
      </c>
      <c r="Q110" s="129"/>
      <c r="R110" s="129"/>
      <c r="S110" s="132"/>
      <c r="T110" s="125"/>
      <c r="U110" s="132"/>
    </row>
    <row r="111" spans="1:24" s="27" customFormat="1" ht="27" customHeight="1">
      <c r="A111" s="190" t="s">
        <v>187</v>
      </c>
      <c r="B111" s="190"/>
      <c r="C111" s="189"/>
      <c r="D111" s="189"/>
      <c r="E111" s="160"/>
      <c r="F111" s="162"/>
      <c r="G111" s="168"/>
      <c r="H111" s="33"/>
      <c r="I111" s="167"/>
      <c r="J111" s="162"/>
      <c r="K111" s="168"/>
      <c r="L111" s="167"/>
      <c r="M111" s="168"/>
      <c r="N111" s="168"/>
      <c r="O111" s="31"/>
      <c r="P111" s="127"/>
      <c r="Q111" s="129"/>
      <c r="R111" s="129"/>
      <c r="S111" s="132"/>
      <c r="T111" s="132"/>
      <c r="U111" s="132"/>
    </row>
    <row r="112" spans="1:24" s="27" customFormat="1" ht="24.75" hidden="1" customHeight="1">
      <c r="A112" s="208">
        <v>31</v>
      </c>
      <c r="B112" s="209" t="s">
        <v>98</v>
      </c>
      <c r="C112" s="33" t="s">
        <v>18</v>
      </c>
      <c r="D112" s="165"/>
      <c r="E112" s="210"/>
      <c r="F112" s="210"/>
      <c r="G112" s="206"/>
      <c r="H112" s="206"/>
      <c r="I112" s="205"/>
      <c r="J112" s="206"/>
      <c r="K112" s="206"/>
      <c r="L112" s="207"/>
      <c r="M112" s="205"/>
      <c r="N112" s="206"/>
      <c r="O112" s="204"/>
      <c r="P112" s="136"/>
      <c r="Q112" s="129"/>
      <c r="R112" s="129"/>
      <c r="S112" s="132"/>
      <c r="T112" s="132"/>
      <c r="U112" s="126"/>
    </row>
    <row r="113" spans="1:27" s="27" customFormat="1" ht="27" hidden="1" customHeight="1">
      <c r="A113" s="208"/>
      <c r="B113" s="209"/>
      <c r="C113" s="33" t="s">
        <v>36</v>
      </c>
      <c r="D113" s="165"/>
      <c r="E113" s="210"/>
      <c r="F113" s="210"/>
      <c r="G113" s="206"/>
      <c r="H113" s="206"/>
      <c r="I113" s="205"/>
      <c r="J113" s="206"/>
      <c r="K113" s="206"/>
      <c r="L113" s="207"/>
      <c r="M113" s="205"/>
      <c r="N113" s="206"/>
      <c r="O113" s="204"/>
      <c r="P113" s="136"/>
      <c r="Q113" s="129"/>
      <c r="R113" s="129"/>
      <c r="S113" s="132"/>
      <c r="T113" s="132"/>
      <c r="U113" s="132"/>
      <c r="W113" s="27" t="s">
        <v>99</v>
      </c>
    </row>
    <row r="114" spans="1:27" s="27" customFormat="1" ht="44.25" customHeight="1">
      <c r="A114" s="163">
        <v>22</v>
      </c>
      <c r="B114" s="48" t="s">
        <v>100</v>
      </c>
      <c r="C114" s="33" t="s">
        <v>18</v>
      </c>
      <c r="D114" s="165">
        <v>3.7</v>
      </c>
      <c r="E114" s="49"/>
      <c r="F114" s="168">
        <v>92228.805800000002</v>
      </c>
      <c r="G114" s="49">
        <f>D114</f>
        <v>3.7</v>
      </c>
      <c r="H114" s="49"/>
      <c r="I114" s="50">
        <f>F114</f>
        <v>92228.805800000002</v>
      </c>
      <c r="J114" s="162"/>
      <c r="K114" s="49"/>
      <c r="L114" s="51"/>
      <c r="M114" s="165"/>
      <c r="N114" s="165"/>
      <c r="O114" s="166"/>
      <c r="P114" s="136"/>
      <c r="Q114" s="129"/>
      <c r="R114" s="129"/>
      <c r="S114" s="132"/>
      <c r="T114" s="132"/>
      <c r="U114" s="132"/>
    </row>
    <row r="115" spans="1:27" s="27" customFormat="1" ht="30" hidden="1" customHeight="1">
      <c r="A115" s="163">
        <v>33</v>
      </c>
      <c r="B115" s="48" t="s">
        <v>101</v>
      </c>
      <c r="C115" s="33"/>
      <c r="D115" s="165"/>
      <c r="E115" s="49"/>
      <c r="F115" s="41"/>
      <c r="G115" s="49"/>
      <c r="H115" s="49"/>
      <c r="I115" s="50"/>
      <c r="J115" s="49">
        <f>D115</f>
        <v>0</v>
      </c>
      <c r="K115" s="49"/>
      <c r="L115" s="50">
        <f>F115</f>
        <v>0</v>
      </c>
      <c r="M115" s="165"/>
      <c r="N115" s="165"/>
      <c r="O115" s="166"/>
      <c r="P115" s="136"/>
      <c r="Q115" s="129"/>
      <c r="R115" s="129"/>
      <c r="S115" s="132"/>
      <c r="T115" s="132"/>
      <c r="U115" s="132"/>
    </row>
    <row r="116" spans="1:27" s="27" customFormat="1" ht="30" customHeight="1">
      <c r="A116" s="198" t="s">
        <v>188</v>
      </c>
      <c r="B116" s="199"/>
      <c r="C116" s="200"/>
      <c r="D116" s="38">
        <f>SUM(D112:D115)</f>
        <v>3.7</v>
      </c>
      <c r="E116" s="38"/>
      <c r="F116" s="162">
        <f>SUM(F112:F115)</f>
        <v>92228.805800000002</v>
      </c>
      <c r="G116" s="38">
        <f>SUM(G112:G114)</f>
        <v>3.7</v>
      </c>
      <c r="H116" s="38"/>
      <c r="I116" s="25">
        <f>SUM(I112:I114)</f>
        <v>92228.805800000002</v>
      </c>
      <c r="J116" s="162">
        <f>SUM(J115)</f>
        <v>0</v>
      </c>
      <c r="K116" s="162"/>
      <c r="L116" s="25">
        <f>SUM(L115)</f>
        <v>0</v>
      </c>
      <c r="M116" s="162"/>
      <c r="N116" s="162"/>
      <c r="O116" s="26"/>
      <c r="P116" s="134"/>
      <c r="Q116" s="129"/>
      <c r="R116" s="129"/>
      <c r="S116" s="132"/>
      <c r="T116" s="125"/>
      <c r="U116" s="132"/>
    </row>
    <row r="117" spans="1:27" s="27" customFormat="1" ht="29.25" customHeight="1">
      <c r="A117" s="190" t="s">
        <v>102</v>
      </c>
      <c r="B117" s="190"/>
      <c r="C117" s="189"/>
      <c r="D117" s="189"/>
      <c r="E117" s="160"/>
      <c r="F117" s="162"/>
      <c r="G117" s="168"/>
      <c r="H117" s="33"/>
      <c r="I117" s="167"/>
      <c r="J117" s="162"/>
      <c r="K117" s="168"/>
      <c r="L117" s="167"/>
      <c r="M117" s="168"/>
      <c r="N117" s="168"/>
      <c r="O117" s="31"/>
      <c r="P117" s="127"/>
      <c r="Q117" s="129"/>
      <c r="R117" s="129"/>
      <c r="S117" s="132"/>
      <c r="T117" s="132"/>
      <c r="U117" s="132"/>
    </row>
    <row r="118" spans="1:27" s="27" customFormat="1" ht="69" customHeight="1">
      <c r="A118" s="163">
        <v>23</v>
      </c>
      <c r="B118" s="164" t="s">
        <v>150</v>
      </c>
      <c r="C118" s="33" t="s">
        <v>18</v>
      </c>
      <c r="D118" s="45">
        <f>(2.629-0.091)+(15.294-11.95)</f>
        <v>5.8820000000000014</v>
      </c>
      <c r="E118" s="45"/>
      <c r="F118" s="167">
        <v>138620.08262</v>
      </c>
      <c r="G118" s="45">
        <f>D118</f>
        <v>5.8820000000000014</v>
      </c>
      <c r="H118" s="165"/>
      <c r="I118" s="175">
        <f>F118</f>
        <v>138620.08262</v>
      </c>
      <c r="J118" s="162"/>
      <c r="K118" s="168"/>
      <c r="L118" s="167"/>
      <c r="M118" s="168"/>
      <c r="N118" s="168"/>
      <c r="O118" s="31"/>
      <c r="P118" s="127"/>
      <c r="Q118" s="129"/>
      <c r="R118" s="129"/>
      <c r="S118" s="132"/>
      <c r="T118" s="132"/>
      <c r="U118" s="132"/>
    </row>
    <row r="119" spans="1:27" s="27" customFormat="1" ht="42" hidden="1" customHeight="1">
      <c r="A119" s="163">
        <v>34</v>
      </c>
      <c r="B119" s="47" t="s">
        <v>103</v>
      </c>
      <c r="C119" s="33" t="s">
        <v>21</v>
      </c>
      <c r="D119" s="45"/>
      <c r="E119" s="45"/>
      <c r="F119" s="168"/>
      <c r="G119" s="45"/>
      <c r="H119" s="165"/>
      <c r="I119" s="167"/>
      <c r="J119" s="162"/>
      <c r="K119" s="168"/>
      <c r="L119" s="167"/>
      <c r="M119" s="168"/>
      <c r="N119" s="168"/>
      <c r="O119" s="31"/>
      <c r="P119" s="127"/>
      <c r="Q119" s="129"/>
      <c r="R119" s="129"/>
      <c r="S119" s="132"/>
      <c r="T119" s="132"/>
      <c r="U119" s="132"/>
    </row>
    <row r="120" spans="1:27" s="27" customFormat="1" ht="45.75" hidden="1" customHeight="1">
      <c r="A120" s="163"/>
      <c r="B120" s="164" t="s">
        <v>164</v>
      </c>
      <c r="C120" s="33"/>
      <c r="D120" s="45"/>
      <c r="E120" s="45"/>
      <c r="F120" s="168"/>
      <c r="G120" s="165"/>
      <c r="H120" s="165"/>
      <c r="I120" s="168"/>
      <c r="J120" s="162"/>
      <c r="K120" s="168"/>
      <c r="L120" s="167"/>
      <c r="M120" s="168"/>
      <c r="N120" s="168"/>
      <c r="O120" s="31"/>
      <c r="P120" s="127"/>
      <c r="Q120" s="129"/>
      <c r="R120" s="129"/>
      <c r="S120" s="132"/>
      <c r="T120" s="132"/>
      <c r="U120" s="132"/>
    </row>
    <row r="121" spans="1:27" s="27" customFormat="1" ht="66" customHeight="1">
      <c r="A121" s="163">
        <v>24</v>
      </c>
      <c r="B121" s="164" t="s">
        <v>151</v>
      </c>
      <c r="C121" s="33" t="s">
        <v>18</v>
      </c>
      <c r="D121" s="45">
        <f>(2.74-0.06)+(3.714-2.782)</f>
        <v>3.6120000000000001</v>
      </c>
      <c r="E121" s="45"/>
      <c r="F121" s="168">
        <v>62171.000139999996</v>
      </c>
      <c r="G121" s="165">
        <f>D121</f>
        <v>3.6120000000000001</v>
      </c>
      <c r="H121" s="165"/>
      <c r="I121" s="167">
        <f>F121</f>
        <v>62171.000139999996</v>
      </c>
      <c r="J121" s="162"/>
      <c r="K121" s="168"/>
      <c r="L121" s="167"/>
      <c r="M121" s="168"/>
      <c r="N121" s="168"/>
      <c r="O121" s="31"/>
      <c r="P121" s="127"/>
      <c r="Q121" s="129"/>
      <c r="R121" s="129"/>
      <c r="S121" s="132"/>
      <c r="T121" s="132"/>
      <c r="U121" s="132"/>
    </row>
    <row r="122" spans="1:27" s="27" customFormat="1" ht="41.25" customHeight="1">
      <c r="A122" s="163">
        <v>25</v>
      </c>
      <c r="B122" s="164" t="s">
        <v>165</v>
      </c>
      <c r="C122" s="33" t="s">
        <v>36</v>
      </c>
      <c r="D122" s="45">
        <v>9.42</v>
      </c>
      <c r="E122" s="45"/>
      <c r="F122" s="168">
        <v>275591.3</v>
      </c>
      <c r="G122" s="168"/>
      <c r="H122" s="34"/>
      <c r="I122" s="167"/>
      <c r="J122" s="165">
        <f>D122</f>
        <v>9.42</v>
      </c>
      <c r="K122" s="168"/>
      <c r="L122" s="167">
        <f>F122</f>
        <v>275591.3</v>
      </c>
      <c r="M122" s="168"/>
      <c r="N122" s="168"/>
      <c r="O122" s="112"/>
      <c r="P122" s="127"/>
      <c r="Q122" s="129"/>
      <c r="R122" s="129"/>
      <c r="S122" s="132"/>
      <c r="T122" s="132"/>
      <c r="U122" s="132"/>
    </row>
    <row r="123" spans="1:27" s="27" customFormat="1" ht="33.75" customHeight="1">
      <c r="A123" s="185" t="s">
        <v>104</v>
      </c>
      <c r="B123" s="185"/>
      <c r="C123" s="185"/>
      <c r="D123" s="38">
        <f>SUM(D118:D122)</f>
        <v>18.914000000000001</v>
      </c>
      <c r="E123" s="38"/>
      <c r="F123" s="162">
        <f>SUM(F118:F122)</f>
        <v>476382.38275999995</v>
      </c>
      <c r="G123" s="162">
        <f>SUM(G118:G122)</f>
        <v>9.4940000000000015</v>
      </c>
      <c r="H123" s="38"/>
      <c r="I123" s="25">
        <f>SUM(I118:I122)</f>
        <v>200791.08275999999</v>
      </c>
      <c r="J123" s="162">
        <f>SUM(J118:J122)</f>
        <v>9.42</v>
      </c>
      <c r="K123" s="38"/>
      <c r="L123" s="25">
        <f>SUM(L118:L122)</f>
        <v>275591.3</v>
      </c>
      <c r="M123" s="162"/>
      <c r="N123" s="162"/>
      <c r="O123" s="26"/>
      <c r="P123" s="134"/>
      <c r="Q123" s="129"/>
      <c r="R123" s="129"/>
      <c r="S123" s="132"/>
      <c r="T123" s="125"/>
      <c r="U123" s="132"/>
    </row>
    <row r="124" spans="1:27" s="27" customFormat="1" ht="30.75" customHeight="1">
      <c r="A124" s="190" t="s">
        <v>105</v>
      </c>
      <c r="B124" s="190"/>
      <c r="C124" s="189"/>
      <c r="D124" s="189"/>
      <c r="E124" s="160"/>
      <c r="F124" s="162"/>
      <c r="G124" s="168"/>
      <c r="H124" s="33"/>
      <c r="I124" s="167"/>
      <c r="J124" s="162"/>
      <c r="K124" s="168"/>
      <c r="L124" s="167"/>
      <c r="M124" s="168"/>
      <c r="N124" s="168"/>
      <c r="O124" s="31"/>
      <c r="P124" s="127"/>
      <c r="Q124" s="129"/>
      <c r="R124" s="129"/>
      <c r="S124" s="132"/>
      <c r="T124" s="132"/>
      <c r="U124" s="132"/>
    </row>
    <row r="125" spans="1:27" s="27" customFormat="1" ht="43.5" customHeight="1">
      <c r="A125" s="163">
        <v>26</v>
      </c>
      <c r="B125" s="164" t="s">
        <v>106</v>
      </c>
      <c r="C125" s="33" t="s">
        <v>21</v>
      </c>
      <c r="D125" s="45">
        <v>6.4</v>
      </c>
      <c r="E125" s="45"/>
      <c r="F125" s="168">
        <v>221191.52473999999</v>
      </c>
      <c r="G125" s="165">
        <f>D125</f>
        <v>6.4</v>
      </c>
      <c r="H125" s="34"/>
      <c r="I125" s="167">
        <f>F125</f>
        <v>221191.52473999999</v>
      </c>
      <c r="J125" s="162"/>
      <c r="K125" s="168"/>
      <c r="L125" s="167"/>
      <c r="M125" s="168"/>
      <c r="N125" s="168"/>
      <c r="O125" s="31"/>
      <c r="P125" s="127"/>
      <c r="Q125" s="129"/>
      <c r="R125" s="129"/>
      <c r="S125" s="132"/>
      <c r="T125" s="132"/>
      <c r="U125" s="132"/>
    </row>
    <row r="126" spans="1:27" s="27" customFormat="1" ht="30" customHeight="1">
      <c r="A126" s="185" t="s">
        <v>107</v>
      </c>
      <c r="B126" s="185"/>
      <c r="C126" s="185"/>
      <c r="D126" s="162">
        <f>SUM(D125:D125)</f>
        <v>6.4</v>
      </c>
      <c r="E126" s="162"/>
      <c r="F126" s="162">
        <f>SUM(F125:F125)</f>
        <v>221191.52473999999</v>
      </c>
      <c r="G126" s="162">
        <f>SUM(G125:G125)</f>
        <v>6.4</v>
      </c>
      <c r="H126" s="162"/>
      <c r="I126" s="25">
        <f>SUM(I125:I125)</f>
        <v>221191.52473999999</v>
      </c>
      <c r="J126" s="162"/>
      <c r="K126" s="162"/>
      <c r="L126" s="25"/>
      <c r="M126" s="162"/>
      <c r="N126" s="162"/>
      <c r="O126" s="26"/>
      <c r="P126" s="134"/>
      <c r="Q126" s="129"/>
      <c r="R126" s="129"/>
      <c r="S126" s="132"/>
      <c r="T126" s="125"/>
      <c r="U126" s="132"/>
    </row>
    <row r="127" spans="1:27" s="27" customFormat="1" ht="30.75" customHeight="1">
      <c r="A127" s="161"/>
      <c r="B127" s="32" t="s">
        <v>108</v>
      </c>
      <c r="C127" s="28"/>
      <c r="D127" s="52">
        <f>G127+J127</f>
        <v>4.24</v>
      </c>
      <c r="E127" s="42"/>
      <c r="F127" s="168">
        <f>I127+L127</f>
        <v>2360.2800000000002</v>
      </c>
      <c r="G127" s="35">
        <v>4.24</v>
      </c>
      <c r="H127" s="168"/>
      <c r="I127" s="168">
        <f>2360.3-0.02</f>
        <v>2360.2800000000002</v>
      </c>
      <c r="J127" s="168"/>
      <c r="K127" s="34"/>
      <c r="L127" s="167"/>
      <c r="M127" s="168"/>
      <c r="N127" s="168"/>
      <c r="O127" s="31"/>
      <c r="P127" s="127"/>
      <c r="Q127" s="137"/>
      <c r="R127" s="132"/>
      <c r="S127" s="132"/>
      <c r="T127" s="125"/>
      <c r="U127" s="132"/>
      <c r="AA127" s="27" t="s">
        <v>19</v>
      </c>
    </row>
    <row r="128" spans="1:27" s="27" customFormat="1" ht="43.5" customHeight="1">
      <c r="A128" s="20" t="s">
        <v>28</v>
      </c>
      <c r="B128" s="195" t="s">
        <v>109</v>
      </c>
      <c r="C128" s="195"/>
      <c r="D128" s="195"/>
      <c r="E128" s="195"/>
      <c r="F128" s="195"/>
      <c r="G128" s="195"/>
      <c r="H128" s="195"/>
      <c r="I128" s="195"/>
      <c r="J128" s="195"/>
      <c r="K128" s="195"/>
      <c r="L128" s="195"/>
      <c r="M128" s="195"/>
      <c r="N128" s="195"/>
      <c r="O128" s="195"/>
      <c r="P128" s="127"/>
      <c r="Q128" s="137"/>
      <c r="R128" s="132"/>
      <c r="S128" s="132"/>
      <c r="T128" s="125"/>
      <c r="U128" s="132"/>
    </row>
    <row r="129" spans="1:21" s="27" customFormat="1" ht="31.5" customHeight="1">
      <c r="A129" s="21"/>
      <c r="B129" s="211" t="s">
        <v>15</v>
      </c>
      <c r="C129" s="211"/>
      <c r="D129" s="169"/>
      <c r="E129" s="53">
        <f>SUM(E134:E149)</f>
        <v>385.09999999999997</v>
      </c>
      <c r="F129" s="53">
        <f>SUM(F134:F149)</f>
        <v>756804.4</v>
      </c>
      <c r="G129" s="169"/>
      <c r="H129" s="169"/>
      <c r="I129" s="169"/>
      <c r="J129" s="169"/>
      <c r="K129" s="53">
        <f>SUM(K134:K149)</f>
        <v>385.09999999999997</v>
      </c>
      <c r="L129" s="53">
        <f>SUM(L134:L149)</f>
        <v>756804.4</v>
      </c>
      <c r="M129" s="169"/>
      <c r="N129" s="169"/>
      <c r="O129" s="55">
        <v>100000</v>
      </c>
      <c r="P129" s="127"/>
      <c r="Q129" s="137"/>
      <c r="R129" s="132"/>
      <c r="S129" s="132"/>
      <c r="T129" s="125"/>
      <c r="U129" s="132"/>
    </row>
    <row r="130" spans="1:21" s="27" customFormat="1" ht="26.25" customHeight="1">
      <c r="A130" s="21"/>
      <c r="B130" s="111" t="s">
        <v>152</v>
      </c>
      <c r="C130" s="169"/>
      <c r="D130" s="169"/>
      <c r="E130" s="53"/>
      <c r="F130" s="54"/>
      <c r="G130" s="169"/>
      <c r="H130" s="169"/>
      <c r="I130" s="169"/>
      <c r="J130" s="169"/>
      <c r="K130" s="53"/>
      <c r="L130" s="54"/>
      <c r="M130" s="169"/>
      <c r="N130" s="169"/>
      <c r="O130" s="55"/>
      <c r="P130" s="127"/>
      <c r="Q130" s="137"/>
      <c r="R130" s="132"/>
      <c r="S130" s="132"/>
      <c r="T130" s="125"/>
      <c r="U130" s="132"/>
    </row>
    <row r="131" spans="1:21" s="27" customFormat="1" ht="28.5" customHeight="1">
      <c r="A131" s="21"/>
      <c r="B131" s="80" t="s">
        <v>153</v>
      </c>
      <c r="C131" s="169"/>
      <c r="D131" s="169"/>
      <c r="E131" s="107">
        <f>E134+E148</f>
        <v>87.9</v>
      </c>
      <c r="F131" s="107">
        <f>F134+F148</f>
        <v>380000</v>
      </c>
      <c r="G131" s="109"/>
      <c r="H131" s="109"/>
      <c r="I131" s="109"/>
      <c r="J131" s="109"/>
      <c r="K131" s="107">
        <f>K134+K148</f>
        <v>87.9</v>
      </c>
      <c r="L131" s="107">
        <f>L134+L148</f>
        <v>380000</v>
      </c>
      <c r="M131" s="109"/>
      <c r="N131" s="109"/>
      <c r="O131" s="55"/>
      <c r="P131" s="127"/>
      <c r="Q131" s="137"/>
      <c r="R131" s="132"/>
      <c r="S131" s="132"/>
      <c r="T131" s="125"/>
      <c r="U131" s="132"/>
    </row>
    <row r="132" spans="1:21" s="27" customFormat="1" ht="33.75" customHeight="1">
      <c r="A132" s="21"/>
      <c r="B132" s="80" t="s">
        <v>154</v>
      </c>
      <c r="C132" s="169"/>
      <c r="D132" s="169"/>
      <c r="E132" s="107">
        <f>E135+E137+E139+E141+E143+E147+E149</f>
        <v>297.2</v>
      </c>
      <c r="F132" s="107">
        <f>F135+F137+F139+F141+F143+F147+F149</f>
        <v>376804.4</v>
      </c>
      <c r="G132" s="109"/>
      <c r="H132" s="109"/>
      <c r="I132" s="109"/>
      <c r="J132" s="109"/>
      <c r="K132" s="107">
        <f>K135+K137+K139+K141+K143+K147+K149</f>
        <v>297.2</v>
      </c>
      <c r="L132" s="107">
        <f>L135+L137+L139+L141+L143+L147+L149</f>
        <v>376804.4</v>
      </c>
      <c r="M132" s="109"/>
      <c r="N132" s="109"/>
      <c r="O132" s="55"/>
      <c r="P132" s="127"/>
      <c r="Q132" s="137"/>
      <c r="R132" s="132"/>
      <c r="S132" s="132"/>
      <c r="T132" s="125"/>
      <c r="U132" s="132"/>
    </row>
    <row r="133" spans="1:21" s="27" customFormat="1" ht="33.75" customHeight="1">
      <c r="A133" s="212" t="s">
        <v>175</v>
      </c>
      <c r="B133" s="212"/>
      <c r="C133" s="169"/>
      <c r="D133" s="169"/>
      <c r="E133" s="53"/>
      <c r="F133" s="54"/>
      <c r="G133" s="169"/>
      <c r="H133" s="169"/>
      <c r="I133" s="169"/>
      <c r="J133" s="169"/>
      <c r="K133" s="53"/>
      <c r="L133" s="54"/>
      <c r="M133" s="169"/>
      <c r="N133" s="169"/>
      <c r="O133" s="55"/>
      <c r="P133" s="127"/>
      <c r="Q133" s="137"/>
      <c r="R133" s="132"/>
      <c r="S133" s="132"/>
      <c r="T133" s="125"/>
      <c r="U133" s="132"/>
    </row>
    <row r="134" spans="1:21" s="27" customFormat="1" ht="73.5" customHeight="1">
      <c r="A134" s="163">
        <v>1</v>
      </c>
      <c r="B134" s="47" t="s">
        <v>155</v>
      </c>
      <c r="C134" s="169"/>
      <c r="D134" s="169"/>
      <c r="E134" s="168">
        <v>37.200000000000003</v>
      </c>
      <c r="F134" s="168">
        <v>80000</v>
      </c>
      <c r="G134" s="169"/>
      <c r="H134" s="169"/>
      <c r="I134" s="169"/>
      <c r="J134" s="169"/>
      <c r="K134" s="107">
        <f>E134</f>
        <v>37.200000000000003</v>
      </c>
      <c r="L134" s="108">
        <f>F134</f>
        <v>80000</v>
      </c>
      <c r="M134" s="169"/>
      <c r="N134" s="169"/>
      <c r="O134" s="55"/>
      <c r="P134" s="127"/>
      <c r="Q134" s="137"/>
      <c r="R134" s="132"/>
      <c r="S134" s="132"/>
      <c r="T134" s="125"/>
      <c r="U134" s="132"/>
    </row>
    <row r="135" spans="1:21" s="27" customFormat="1" ht="84.75" customHeight="1">
      <c r="A135" s="163">
        <v>2</v>
      </c>
      <c r="B135" s="47" t="s">
        <v>156</v>
      </c>
      <c r="C135" s="169"/>
      <c r="D135" s="169"/>
      <c r="E135" s="168">
        <v>38.299999999999997</v>
      </c>
      <c r="F135" s="168">
        <v>14955.61096</v>
      </c>
      <c r="G135" s="169"/>
      <c r="H135" s="169"/>
      <c r="I135" s="169"/>
      <c r="J135" s="169"/>
      <c r="K135" s="107">
        <f>E135</f>
        <v>38.299999999999997</v>
      </c>
      <c r="L135" s="108">
        <f>F135</f>
        <v>14955.61096</v>
      </c>
      <c r="M135" s="169"/>
      <c r="N135" s="169"/>
      <c r="O135" s="55"/>
      <c r="P135" s="127"/>
      <c r="Q135" s="137"/>
      <c r="R135" s="132"/>
      <c r="S135" s="132"/>
      <c r="T135" s="125"/>
      <c r="U135" s="132"/>
    </row>
    <row r="136" spans="1:21" s="27" customFormat="1" ht="36" customHeight="1">
      <c r="A136" s="190" t="s">
        <v>177</v>
      </c>
      <c r="B136" s="190" t="s">
        <v>33</v>
      </c>
      <c r="C136" s="56"/>
      <c r="D136" s="52"/>
      <c r="E136" s="42"/>
      <c r="F136" s="168"/>
      <c r="G136" s="34"/>
      <c r="H136" s="168"/>
      <c r="I136" s="168"/>
      <c r="J136" s="168"/>
      <c r="K136" s="34"/>
      <c r="L136" s="168"/>
      <c r="M136" s="168"/>
      <c r="N136" s="168"/>
      <c r="O136" s="31"/>
      <c r="P136" s="127"/>
      <c r="Q136" s="137"/>
      <c r="R136" s="132"/>
      <c r="S136" s="132"/>
      <c r="T136" s="125"/>
      <c r="U136" s="132"/>
    </row>
    <row r="137" spans="1:21" s="27" customFormat="1" ht="71.25" customHeight="1">
      <c r="A137" s="163">
        <v>3</v>
      </c>
      <c r="B137" s="164" t="s">
        <v>110</v>
      </c>
      <c r="C137" s="57"/>
      <c r="D137" s="52"/>
      <c r="E137" s="58">
        <v>6.9</v>
      </c>
      <c r="F137" s="168">
        <v>5548.7796099999996</v>
      </c>
      <c r="G137" s="34"/>
      <c r="H137" s="168"/>
      <c r="I137" s="168"/>
      <c r="J137" s="168"/>
      <c r="K137" s="58">
        <f>E137</f>
        <v>6.9</v>
      </c>
      <c r="L137" s="168">
        <f>F137</f>
        <v>5548.7796099999996</v>
      </c>
      <c r="M137" s="168"/>
      <c r="N137" s="168"/>
      <c r="O137" s="31"/>
      <c r="P137" s="127"/>
      <c r="Q137" s="137"/>
      <c r="R137" s="132"/>
      <c r="S137" s="132"/>
      <c r="T137" s="125"/>
      <c r="U137" s="132"/>
    </row>
    <row r="138" spans="1:21" s="27" customFormat="1" ht="38.25" customHeight="1">
      <c r="A138" s="186" t="s">
        <v>189</v>
      </c>
      <c r="B138" s="186"/>
      <c r="C138" s="59"/>
      <c r="D138" s="52"/>
      <c r="E138" s="58"/>
      <c r="F138" s="168"/>
      <c r="G138" s="34"/>
      <c r="H138" s="168"/>
      <c r="I138" s="168"/>
      <c r="J138" s="168"/>
      <c r="K138" s="34"/>
      <c r="L138" s="168"/>
      <c r="M138" s="168"/>
      <c r="N138" s="168"/>
      <c r="O138" s="31"/>
      <c r="P138" s="127"/>
      <c r="Q138" s="137"/>
      <c r="R138" s="132"/>
      <c r="S138" s="132"/>
      <c r="T138" s="125"/>
      <c r="U138" s="132"/>
    </row>
    <row r="139" spans="1:21" s="27" customFormat="1" ht="72.75" customHeight="1">
      <c r="A139" s="163">
        <v>4</v>
      </c>
      <c r="B139" s="60" t="s">
        <v>111</v>
      </c>
      <c r="C139" s="57"/>
      <c r="D139" s="52"/>
      <c r="E139" s="58">
        <v>41</v>
      </c>
      <c r="F139" s="168">
        <f>55000</f>
        <v>55000</v>
      </c>
      <c r="G139" s="34"/>
      <c r="H139" s="168"/>
      <c r="I139" s="168"/>
      <c r="J139" s="168"/>
      <c r="K139" s="58">
        <f>E139</f>
        <v>41</v>
      </c>
      <c r="L139" s="168">
        <f>F139</f>
        <v>55000</v>
      </c>
      <c r="M139" s="168"/>
      <c r="N139" s="168"/>
      <c r="O139" s="31"/>
      <c r="P139" s="127"/>
      <c r="Q139" s="137"/>
      <c r="R139" s="132"/>
      <c r="S139" s="132"/>
      <c r="T139" s="125"/>
      <c r="U139" s="132"/>
    </row>
    <row r="140" spans="1:21" s="27" customFormat="1" ht="33" customHeight="1">
      <c r="A140" s="190" t="s">
        <v>51</v>
      </c>
      <c r="B140" s="190"/>
      <c r="C140" s="57"/>
      <c r="D140" s="52"/>
      <c r="E140" s="58"/>
      <c r="F140" s="168"/>
      <c r="G140" s="34"/>
      <c r="H140" s="168"/>
      <c r="I140" s="168"/>
      <c r="J140" s="168"/>
      <c r="K140" s="58"/>
      <c r="L140" s="168"/>
      <c r="M140" s="168"/>
      <c r="N140" s="168"/>
      <c r="O140" s="31"/>
      <c r="P140" s="127"/>
      <c r="Q140" s="137"/>
      <c r="R140" s="132"/>
      <c r="S140" s="132"/>
      <c r="T140" s="125"/>
      <c r="U140" s="132"/>
    </row>
    <row r="141" spans="1:21" s="27" customFormat="1" ht="53.25" customHeight="1">
      <c r="A141" s="163">
        <v>5</v>
      </c>
      <c r="B141" s="60" t="s">
        <v>112</v>
      </c>
      <c r="C141" s="57"/>
      <c r="D141" s="52"/>
      <c r="E141" s="58">
        <v>65.3</v>
      </c>
      <c r="F141" s="168">
        <v>22861.165069999999</v>
      </c>
      <c r="G141" s="34"/>
      <c r="H141" s="168"/>
      <c r="I141" s="168"/>
      <c r="J141" s="168"/>
      <c r="K141" s="58">
        <f>E141</f>
        <v>65.3</v>
      </c>
      <c r="L141" s="168">
        <f>F141</f>
        <v>22861.165069999999</v>
      </c>
      <c r="M141" s="168"/>
      <c r="N141" s="168"/>
      <c r="O141" s="31"/>
      <c r="P141" s="127"/>
      <c r="Q141" s="137"/>
      <c r="R141" s="132"/>
      <c r="S141" s="132"/>
      <c r="T141" s="125"/>
      <c r="U141" s="132"/>
    </row>
    <row r="142" spans="1:21" s="27" customFormat="1" ht="51.75" customHeight="1">
      <c r="A142" s="161"/>
      <c r="B142" s="61" t="s">
        <v>190</v>
      </c>
      <c r="C142" s="160"/>
      <c r="D142" s="52"/>
      <c r="E142" s="42"/>
      <c r="F142" s="61"/>
      <c r="G142" s="34"/>
      <c r="H142" s="168"/>
      <c r="I142" s="168"/>
      <c r="J142" s="168"/>
      <c r="K142" s="34"/>
      <c r="L142" s="168"/>
      <c r="M142" s="168"/>
      <c r="N142" s="168"/>
      <c r="O142" s="31"/>
      <c r="P142" s="127"/>
      <c r="Q142" s="137"/>
      <c r="R142" s="132"/>
      <c r="S142" s="132"/>
      <c r="T142" s="125"/>
      <c r="U142" s="132"/>
    </row>
    <row r="143" spans="1:21" s="27" customFormat="1" ht="45" customHeight="1">
      <c r="A143" s="163">
        <v>6</v>
      </c>
      <c r="B143" s="60" t="s">
        <v>113</v>
      </c>
      <c r="C143" s="164"/>
      <c r="D143" s="52"/>
      <c r="E143" s="58">
        <v>38.6</v>
      </c>
      <c r="F143" s="168">
        <v>16500</v>
      </c>
      <c r="G143" s="34"/>
      <c r="H143" s="168"/>
      <c r="I143" s="168"/>
      <c r="J143" s="168"/>
      <c r="K143" s="58">
        <f>E143</f>
        <v>38.6</v>
      </c>
      <c r="L143" s="168">
        <f>F143</f>
        <v>16500</v>
      </c>
      <c r="M143" s="168"/>
      <c r="N143" s="168"/>
      <c r="O143" s="31"/>
      <c r="P143" s="127"/>
      <c r="Q143" s="137"/>
      <c r="R143" s="132"/>
      <c r="S143" s="132"/>
      <c r="T143" s="125"/>
      <c r="U143" s="132"/>
    </row>
    <row r="144" spans="1:21" s="27" customFormat="1" ht="38.25" hidden="1" customHeight="1">
      <c r="A144" s="161"/>
      <c r="B144" s="61" t="s">
        <v>79</v>
      </c>
      <c r="C144" s="28"/>
      <c r="D144" s="52"/>
      <c r="E144" s="58"/>
      <c r="F144" s="168"/>
      <c r="G144" s="34"/>
      <c r="H144" s="168"/>
      <c r="I144" s="168"/>
      <c r="J144" s="168" t="s">
        <v>19</v>
      </c>
      <c r="K144" s="34"/>
      <c r="L144" s="168"/>
      <c r="M144" s="168"/>
      <c r="N144" s="168"/>
      <c r="O144" s="31"/>
      <c r="P144" s="127"/>
      <c r="Q144" s="137"/>
      <c r="R144" s="132"/>
      <c r="S144" s="132"/>
      <c r="T144" s="125"/>
      <c r="U144" s="132"/>
    </row>
    <row r="145" spans="1:29" s="27" customFormat="1" ht="71.25" hidden="1" customHeight="1">
      <c r="A145" s="161"/>
      <c r="B145" s="60" t="s">
        <v>114</v>
      </c>
      <c r="C145" s="28"/>
      <c r="D145" s="52"/>
      <c r="E145" s="58"/>
      <c r="F145" s="168"/>
      <c r="G145" s="34"/>
      <c r="H145" s="168"/>
      <c r="I145" s="168"/>
      <c r="J145" s="168"/>
      <c r="K145" s="58">
        <f>E145</f>
        <v>0</v>
      </c>
      <c r="L145" s="168">
        <f>F145</f>
        <v>0</v>
      </c>
      <c r="M145" s="168"/>
      <c r="N145" s="168"/>
      <c r="O145" s="31"/>
      <c r="P145" s="127"/>
      <c r="Q145" s="137"/>
      <c r="R145" s="132"/>
      <c r="S145" s="132"/>
      <c r="T145" s="125"/>
      <c r="U145" s="132"/>
    </row>
    <row r="146" spans="1:29" s="27" customFormat="1" ht="36" customHeight="1">
      <c r="A146" s="161"/>
      <c r="B146" s="61" t="s">
        <v>90</v>
      </c>
      <c r="C146" s="28"/>
      <c r="D146" s="52"/>
      <c r="E146" s="58"/>
      <c r="F146" s="168"/>
      <c r="G146" s="34"/>
      <c r="H146" s="168"/>
      <c r="I146" s="168"/>
      <c r="J146" s="168"/>
      <c r="K146" s="34"/>
      <c r="L146" s="168"/>
      <c r="M146" s="168"/>
      <c r="N146" s="168"/>
      <c r="O146" s="31"/>
      <c r="P146" s="127"/>
      <c r="Q146" s="137"/>
      <c r="R146" s="132"/>
      <c r="S146" s="132"/>
      <c r="T146" s="125"/>
      <c r="U146" s="132"/>
    </row>
    <row r="147" spans="1:29" s="27" customFormat="1" ht="67.5" customHeight="1">
      <c r="A147" s="163">
        <v>7</v>
      </c>
      <c r="B147" s="60" t="s">
        <v>115</v>
      </c>
      <c r="C147" s="28"/>
      <c r="D147" s="52"/>
      <c r="E147" s="58">
        <v>29.3</v>
      </c>
      <c r="F147" s="168">
        <v>11500.035620000001</v>
      </c>
      <c r="G147" s="34"/>
      <c r="H147" s="168"/>
      <c r="I147" s="168"/>
      <c r="J147" s="168"/>
      <c r="K147" s="58">
        <f>E147</f>
        <v>29.3</v>
      </c>
      <c r="L147" s="168">
        <f>F147</f>
        <v>11500.035620000001</v>
      </c>
      <c r="M147" s="168"/>
      <c r="N147" s="168"/>
      <c r="O147" s="31"/>
      <c r="P147" s="127"/>
      <c r="Q147" s="137"/>
      <c r="R147" s="132"/>
      <c r="S147" s="132"/>
      <c r="T147" s="125"/>
      <c r="U147" s="132"/>
    </row>
    <row r="148" spans="1:29" s="27" customFormat="1" ht="75.75" customHeight="1">
      <c r="A148" s="163">
        <v>8</v>
      </c>
      <c r="B148" s="105" t="s">
        <v>157</v>
      </c>
      <c r="C148" s="23"/>
      <c r="D148" s="65"/>
      <c r="E148" s="168">
        <v>50.7</v>
      </c>
      <c r="F148" s="106">
        <f>300000</f>
        <v>300000</v>
      </c>
      <c r="G148" s="104"/>
      <c r="H148" s="167"/>
      <c r="I148" s="167"/>
      <c r="J148" s="167"/>
      <c r="K148" s="58">
        <f t="shared" ref="K148:L149" si="0">E148</f>
        <v>50.7</v>
      </c>
      <c r="L148" s="168">
        <f t="shared" si="0"/>
        <v>300000</v>
      </c>
      <c r="M148" s="167"/>
      <c r="N148" s="167"/>
      <c r="O148" s="31"/>
      <c r="P148" s="127"/>
      <c r="Q148" s="137"/>
      <c r="R148" s="132"/>
      <c r="S148" s="132"/>
      <c r="T148" s="125"/>
      <c r="U148" s="132"/>
    </row>
    <row r="149" spans="1:29" s="27" customFormat="1" ht="51.75" customHeight="1">
      <c r="A149" s="163">
        <v>9</v>
      </c>
      <c r="B149" s="105" t="s">
        <v>158</v>
      </c>
      <c r="C149" s="23"/>
      <c r="D149" s="65"/>
      <c r="E149" s="168">
        <v>77.8</v>
      </c>
      <c r="F149" s="106">
        <v>250438.80874000001</v>
      </c>
      <c r="G149" s="104"/>
      <c r="H149" s="167"/>
      <c r="I149" s="167"/>
      <c r="J149" s="167"/>
      <c r="K149" s="58">
        <f t="shared" si="0"/>
        <v>77.8</v>
      </c>
      <c r="L149" s="168">
        <f t="shared" si="0"/>
        <v>250438.80874000001</v>
      </c>
      <c r="M149" s="167"/>
      <c r="N149" s="167"/>
      <c r="O149" s="31"/>
      <c r="P149" s="127"/>
      <c r="Q149" s="137"/>
      <c r="R149" s="132"/>
      <c r="S149" s="132"/>
      <c r="T149" s="125"/>
      <c r="U149" s="132"/>
    </row>
    <row r="150" spans="1:29" s="62" customFormat="1" ht="42" customHeight="1">
      <c r="A150" s="20" t="s">
        <v>21</v>
      </c>
      <c r="B150" s="195" t="s">
        <v>116</v>
      </c>
      <c r="C150" s="195"/>
      <c r="D150" s="195"/>
      <c r="E150" s="195"/>
      <c r="F150" s="195"/>
      <c r="G150" s="195"/>
      <c r="H150" s="195"/>
      <c r="I150" s="195"/>
      <c r="J150" s="195"/>
      <c r="K150" s="195"/>
      <c r="L150" s="195"/>
      <c r="M150" s="195"/>
      <c r="N150" s="195"/>
      <c r="O150" s="195"/>
      <c r="P150" s="138"/>
      <c r="Q150" s="139"/>
      <c r="R150" s="139"/>
      <c r="S150" s="139"/>
      <c r="T150" s="139"/>
      <c r="U150" s="139"/>
      <c r="W150" s="62" t="s">
        <v>11</v>
      </c>
    </row>
    <row r="151" spans="1:29" s="62" customFormat="1" ht="38.25" customHeight="1">
      <c r="A151" s="21"/>
      <c r="B151" s="211" t="s">
        <v>15</v>
      </c>
      <c r="C151" s="211"/>
      <c r="D151" s="162">
        <f>D169+D166+D179</f>
        <v>7.2</v>
      </c>
      <c r="E151" s="63"/>
      <c r="F151" s="162">
        <f>F154+F167+F170+F173+F177+F180+F184</f>
        <v>927838.50000000012</v>
      </c>
      <c r="G151" s="162">
        <f>G170</f>
        <v>1.5</v>
      </c>
      <c r="H151" s="24"/>
      <c r="I151" s="162">
        <f>I167+I170+I173+I177</f>
        <v>215986.5</v>
      </c>
      <c r="J151" s="162">
        <f>J179</f>
        <v>2.2999999999999998</v>
      </c>
      <c r="K151" s="63"/>
      <c r="L151" s="162">
        <f>L153+L167+L179+L184</f>
        <v>481452</v>
      </c>
      <c r="M151" s="162">
        <f>M167</f>
        <v>3.4</v>
      </c>
      <c r="N151" s="162"/>
      <c r="O151" s="26">
        <v>200000</v>
      </c>
      <c r="P151" s="134"/>
      <c r="Q151" s="140"/>
      <c r="R151" s="139"/>
      <c r="S151" s="139"/>
      <c r="T151" s="139"/>
      <c r="U151" s="139"/>
    </row>
    <row r="152" spans="1:29" s="62" customFormat="1" ht="30" customHeight="1">
      <c r="A152" s="190" t="s">
        <v>16</v>
      </c>
      <c r="B152" s="190"/>
      <c r="C152" s="63"/>
      <c r="D152" s="162"/>
      <c r="E152" s="63"/>
      <c r="F152" s="162"/>
      <c r="G152" s="162"/>
      <c r="H152" s="24"/>
      <c r="I152" s="25"/>
      <c r="J152" s="162"/>
      <c r="K152" s="63"/>
      <c r="L152" s="25"/>
      <c r="M152" s="162"/>
      <c r="N152" s="162"/>
      <c r="O152" s="26"/>
      <c r="P152" s="134"/>
      <c r="Q152" s="139"/>
      <c r="R152" s="139"/>
      <c r="S152" s="139"/>
      <c r="T152" s="139"/>
      <c r="U152" s="139"/>
    </row>
    <row r="153" spans="1:29" s="62" customFormat="1" ht="86.25" customHeight="1">
      <c r="A153" s="163">
        <v>1</v>
      </c>
      <c r="B153" s="47" t="s">
        <v>117</v>
      </c>
      <c r="C153" s="33" t="s">
        <v>18</v>
      </c>
      <c r="D153" s="162"/>
      <c r="E153" s="58">
        <v>24.3</v>
      </c>
      <c r="F153" s="168">
        <v>15715.78853</v>
      </c>
      <c r="G153" s="162"/>
      <c r="H153" s="24"/>
      <c r="I153" s="25"/>
      <c r="J153" s="162"/>
      <c r="K153" s="58">
        <f>E153</f>
        <v>24.3</v>
      </c>
      <c r="L153" s="168">
        <f>F153</f>
        <v>15715.78853</v>
      </c>
      <c r="M153" s="162"/>
      <c r="N153" s="162"/>
      <c r="O153" s="26"/>
      <c r="P153" s="134"/>
      <c r="Q153" s="139"/>
      <c r="R153" s="139"/>
      <c r="S153" s="139"/>
      <c r="T153" s="139"/>
      <c r="U153" s="139"/>
    </row>
    <row r="154" spans="1:29" s="62" customFormat="1" ht="33.75" customHeight="1">
      <c r="A154" s="185" t="s">
        <v>24</v>
      </c>
      <c r="B154" s="185"/>
      <c r="C154" s="185"/>
      <c r="D154" s="162"/>
      <c r="E154" s="64">
        <f>E153</f>
        <v>24.3</v>
      </c>
      <c r="F154" s="162">
        <f>F153</f>
        <v>15715.78853</v>
      </c>
      <c r="G154" s="162"/>
      <c r="H154" s="24"/>
      <c r="I154" s="25"/>
      <c r="J154" s="162"/>
      <c r="K154" s="64">
        <f>K153</f>
        <v>24.3</v>
      </c>
      <c r="L154" s="25">
        <f>L153</f>
        <v>15715.78853</v>
      </c>
      <c r="M154" s="162"/>
      <c r="N154" s="162"/>
      <c r="O154" s="26"/>
      <c r="P154" s="134"/>
      <c r="Q154" s="139"/>
      <c r="R154" s="139"/>
      <c r="S154" s="139"/>
      <c r="T154" s="139"/>
      <c r="U154" s="139"/>
    </row>
    <row r="155" spans="1:29" s="62" customFormat="1" ht="28.5" customHeight="1">
      <c r="A155" s="190" t="s">
        <v>175</v>
      </c>
      <c r="B155" s="190"/>
      <c r="C155" s="65"/>
      <c r="D155" s="65"/>
      <c r="E155" s="65"/>
      <c r="F155" s="65"/>
      <c r="G155" s="24"/>
      <c r="H155" s="24"/>
      <c r="I155" s="67"/>
      <c r="J155" s="24"/>
      <c r="K155" s="24"/>
      <c r="L155" s="67"/>
      <c r="M155" s="24"/>
      <c r="N155" s="24"/>
      <c r="O155" s="68"/>
      <c r="P155" s="141"/>
      <c r="Q155" s="139"/>
      <c r="R155" s="139"/>
      <c r="S155" s="139"/>
      <c r="T155" s="139"/>
      <c r="U155" s="139"/>
    </row>
    <row r="156" spans="1:29" s="62" customFormat="1" ht="78" hidden="1" customHeight="1">
      <c r="A156" s="163">
        <v>2</v>
      </c>
      <c r="B156" s="47" t="s">
        <v>118</v>
      </c>
      <c r="C156" s="33" t="s">
        <v>28</v>
      </c>
      <c r="D156" s="65"/>
      <c r="E156" s="65"/>
      <c r="F156" s="168"/>
      <c r="G156" s="24"/>
      <c r="H156" s="24"/>
      <c r="I156" s="67"/>
      <c r="J156" s="24"/>
      <c r="K156" s="24"/>
      <c r="L156" s="67"/>
      <c r="M156" s="24"/>
      <c r="N156" s="24"/>
      <c r="O156" s="68"/>
      <c r="P156" s="141"/>
      <c r="Q156" s="139"/>
      <c r="R156" s="139"/>
      <c r="S156" s="139"/>
      <c r="T156" s="139"/>
      <c r="U156" s="139"/>
      <c r="V156" s="62" t="s">
        <v>19</v>
      </c>
    </row>
    <row r="157" spans="1:29" s="62" customFormat="1" ht="96" hidden="1" customHeight="1">
      <c r="A157" s="163">
        <v>3</v>
      </c>
      <c r="B157" s="47" t="s">
        <v>119</v>
      </c>
      <c r="C157" s="33" t="s">
        <v>28</v>
      </c>
      <c r="D157" s="65"/>
      <c r="E157" s="65"/>
      <c r="F157" s="168"/>
      <c r="G157" s="24"/>
      <c r="H157" s="24"/>
      <c r="I157" s="168"/>
      <c r="J157" s="24"/>
      <c r="K157" s="24"/>
      <c r="L157" s="67"/>
      <c r="M157" s="24"/>
      <c r="N157" s="24"/>
      <c r="O157" s="68"/>
      <c r="P157" s="141"/>
      <c r="Q157" s="139"/>
      <c r="R157" s="139"/>
      <c r="S157" s="139"/>
      <c r="T157" s="139"/>
      <c r="U157" s="139"/>
      <c r="AA157" s="62" t="s">
        <v>99</v>
      </c>
    </row>
    <row r="158" spans="1:29" s="62" customFormat="1" ht="105.75" customHeight="1">
      <c r="A158" s="163">
        <v>2</v>
      </c>
      <c r="B158" s="47" t="s">
        <v>120</v>
      </c>
      <c r="C158" s="33" t="s">
        <v>18</v>
      </c>
      <c r="D158" s="45">
        <f>(3.16-2.55)+(11.795-5)</f>
        <v>7.4050000000000002</v>
      </c>
      <c r="E158" s="65"/>
      <c r="F158" s="69">
        <v>112714.24314000001</v>
      </c>
      <c r="G158" s="24"/>
      <c r="H158" s="24"/>
      <c r="I158" s="24"/>
      <c r="J158" s="45">
        <f>D158</f>
        <v>7.4050000000000002</v>
      </c>
      <c r="K158" s="24"/>
      <c r="L158" s="168">
        <f>F158</f>
        <v>112714.24314000001</v>
      </c>
      <c r="M158" s="45"/>
      <c r="N158" s="168"/>
      <c r="O158" s="31"/>
      <c r="P158" s="127"/>
      <c r="Q158" s="139"/>
      <c r="R158" s="139"/>
      <c r="S158" s="139"/>
      <c r="T158" s="139"/>
      <c r="U158" s="139"/>
      <c r="W158" s="62" t="s">
        <v>19</v>
      </c>
      <c r="X158" s="62" t="s">
        <v>99</v>
      </c>
      <c r="AC158" s="62" t="s">
        <v>99</v>
      </c>
    </row>
    <row r="159" spans="1:29" s="62" customFormat="1" ht="69.75" customHeight="1">
      <c r="A159" s="163">
        <v>3</v>
      </c>
      <c r="B159" s="47" t="s">
        <v>121</v>
      </c>
      <c r="C159" s="33" t="s">
        <v>18</v>
      </c>
      <c r="D159" s="45">
        <f>3.3</f>
        <v>3.3</v>
      </c>
      <c r="E159" s="65"/>
      <c r="F159" s="69">
        <v>60781.286719999996</v>
      </c>
      <c r="G159" s="24"/>
      <c r="H159" s="24"/>
      <c r="I159" s="24"/>
      <c r="J159" s="45">
        <f>D159</f>
        <v>3.3</v>
      </c>
      <c r="K159" s="24"/>
      <c r="L159" s="168">
        <f>F159</f>
        <v>60781.286719999996</v>
      </c>
      <c r="M159" s="168"/>
      <c r="N159" s="168"/>
      <c r="O159" s="31"/>
      <c r="P159" s="127"/>
      <c r="Q159" s="139"/>
      <c r="R159" s="139"/>
      <c r="S159" s="139"/>
      <c r="T159" s="139"/>
      <c r="U159" s="139"/>
    </row>
    <row r="160" spans="1:29" s="62" customFormat="1" ht="93" customHeight="1">
      <c r="A160" s="163">
        <v>4</v>
      </c>
      <c r="B160" s="47" t="s">
        <v>122</v>
      </c>
      <c r="C160" s="33" t="s">
        <v>18</v>
      </c>
      <c r="D160" s="45">
        <f>(8.45-6.85)+0.2</f>
        <v>1.7999999999999996</v>
      </c>
      <c r="E160" s="65"/>
      <c r="F160" s="69">
        <v>19705.115280000002</v>
      </c>
      <c r="G160" s="24"/>
      <c r="H160" s="24"/>
      <c r="I160" s="24"/>
      <c r="J160" s="45">
        <f>D160</f>
        <v>1.7999999999999996</v>
      </c>
      <c r="K160" s="24"/>
      <c r="L160" s="168">
        <f>F160</f>
        <v>19705.115280000002</v>
      </c>
      <c r="M160" s="168"/>
      <c r="N160" s="168"/>
      <c r="O160" s="31"/>
      <c r="P160" s="127"/>
      <c r="Q160" s="139"/>
      <c r="R160" s="139"/>
      <c r="S160" s="139"/>
      <c r="T160" s="139"/>
      <c r="U160" s="139"/>
    </row>
    <row r="161" spans="1:28" s="62" customFormat="1" ht="72" customHeight="1">
      <c r="A161" s="163">
        <v>5</v>
      </c>
      <c r="B161" s="47" t="s">
        <v>123</v>
      </c>
      <c r="C161" s="33" t="s">
        <v>18</v>
      </c>
      <c r="D161" s="45">
        <f>1.9</f>
        <v>1.9</v>
      </c>
      <c r="E161" s="65"/>
      <c r="F161" s="69">
        <v>59918.302190000002</v>
      </c>
      <c r="G161" s="24"/>
      <c r="H161" s="24"/>
      <c r="I161" s="24"/>
      <c r="J161" s="45">
        <f>D161</f>
        <v>1.9</v>
      </c>
      <c r="K161" s="24"/>
      <c r="L161" s="168">
        <f>F161</f>
        <v>59918.302190000002</v>
      </c>
      <c r="M161" s="168"/>
      <c r="N161" s="168"/>
      <c r="O161" s="31"/>
      <c r="P161" s="127"/>
      <c r="Q161" s="139"/>
      <c r="R161" s="139"/>
      <c r="S161" s="139"/>
      <c r="T161" s="139"/>
      <c r="U161" s="139"/>
    </row>
    <row r="162" spans="1:28" s="62" customFormat="1" ht="77.25" customHeight="1">
      <c r="A162" s="163">
        <v>6</v>
      </c>
      <c r="B162" s="47" t="s">
        <v>124</v>
      </c>
      <c r="C162" s="33" t="s">
        <v>28</v>
      </c>
      <c r="D162" s="45"/>
      <c r="E162" s="65"/>
      <c r="F162" s="69">
        <v>67795.141990000004</v>
      </c>
      <c r="G162" s="24"/>
      <c r="H162" s="24"/>
      <c r="I162" s="168">
        <f>F162</f>
        <v>67795.141990000004</v>
      </c>
      <c r="J162" s="24"/>
      <c r="K162" s="24"/>
      <c r="L162" s="50"/>
      <c r="M162" s="168"/>
      <c r="N162" s="168"/>
      <c r="O162" s="31"/>
      <c r="P162" s="127"/>
      <c r="Q162" s="139"/>
      <c r="R162" s="139"/>
      <c r="S162" s="139"/>
      <c r="T162" s="139"/>
      <c r="U162" s="139"/>
    </row>
    <row r="163" spans="1:28" s="62" customFormat="1" ht="90.75" customHeight="1">
      <c r="A163" s="163">
        <v>7</v>
      </c>
      <c r="B163" s="47" t="s">
        <v>201</v>
      </c>
      <c r="C163" s="33" t="s">
        <v>28</v>
      </c>
      <c r="D163" s="45"/>
      <c r="E163" s="65"/>
      <c r="F163" s="69">
        <v>16400</v>
      </c>
      <c r="G163" s="24"/>
      <c r="H163" s="24"/>
      <c r="I163" s="167"/>
      <c r="J163" s="24"/>
      <c r="K163" s="24"/>
      <c r="L163" s="50">
        <f>F163</f>
        <v>16400</v>
      </c>
      <c r="M163" s="168"/>
      <c r="N163" s="168"/>
      <c r="O163" s="31"/>
      <c r="P163" s="127"/>
      <c r="Q163" s="139"/>
      <c r="R163" s="139"/>
      <c r="S163" s="139"/>
      <c r="T163" s="139"/>
      <c r="U163" s="139"/>
    </row>
    <row r="164" spans="1:28" s="62" customFormat="1" ht="93.75" customHeight="1">
      <c r="A164" s="163">
        <v>8</v>
      </c>
      <c r="B164" s="47" t="s">
        <v>202</v>
      </c>
      <c r="C164" s="33" t="s">
        <v>28</v>
      </c>
      <c r="D164" s="45"/>
      <c r="E164" s="65"/>
      <c r="F164" s="69">
        <v>15600</v>
      </c>
      <c r="G164" s="24"/>
      <c r="H164" s="24"/>
      <c r="I164" s="167"/>
      <c r="J164" s="24"/>
      <c r="K164" s="24"/>
      <c r="L164" s="50">
        <f>F164</f>
        <v>15600</v>
      </c>
      <c r="M164" s="168"/>
      <c r="N164" s="168"/>
      <c r="O164" s="31"/>
      <c r="P164" s="127"/>
      <c r="Q164" s="139"/>
      <c r="R164" s="139"/>
      <c r="S164" s="139"/>
      <c r="T164" s="139"/>
      <c r="U164" s="139"/>
    </row>
    <row r="165" spans="1:28" s="62" customFormat="1" ht="109.5" customHeight="1">
      <c r="A165" s="163">
        <v>9</v>
      </c>
      <c r="B165" s="47" t="s">
        <v>203</v>
      </c>
      <c r="C165" s="33" t="s">
        <v>28</v>
      </c>
      <c r="D165" s="45"/>
      <c r="E165" s="65"/>
      <c r="F165" s="69">
        <v>2600</v>
      </c>
      <c r="G165" s="24"/>
      <c r="H165" s="24"/>
      <c r="I165" s="167"/>
      <c r="J165" s="24"/>
      <c r="K165" s="24"/>
      <c r="L165" s="50">
        <f>F165</f>
        <v>2600</v>
      </c>
      <c r="M165" s="168"/>
      <c r="N165" s="168"/>
      <c r="O165" s="31"/>
      <c r="P165" s="127"/>
      <c r="Q165" s="139"/>
      <c r="R165" s="139"/>
      <c r="S165" s="139"/>
      <c r="T165" s="139"/>
      <c r="U165" s="139"/>
    </row>
    <row r="166" spans="1:28" s="62" customFormat="1" ht="48.75" customHeight="1">
      <c r="A166" s="163">
        <v>10</v>
      </c>
      <c r="B166" s="47" t="s">
        <v>125</v>
      </c>
      <c r="C166" s="33" t="s">
        <v>28</v>
      </c>
      <c r="D166" s="45">
        <v>3.4</v>
      </c>
      <c r="E166" s="65"/>
      <c r="F166" s="69">
        <v>200000</v>
      </c>
      <c r="G166" s="24"/>
      <c r="H166" s="24"/>
      <c r="I166" s="167"/>
      <c r="J166" s="24"/>
      <c r="K166" s="24"/>
      <c r="L166" s="50"/>
      <c r="M166" s="165">
        <f>D166</f>
        <v>3.4</v>
      </c>
      <c r="N166" s="168"/>
      <c r="O166" s="31">
        <f>F166</f>
        <v>200000</v>
      </c>
      <c r="P166" s="127"/>
      <c r="Q166" s="139"/>
      <c r="R166" s="139"/>
      <c r="S166" s="139"/>
      <c r="T166" s="139"/>
      <c r="U166" s="139"/>
    </row>
    <row r="167" spans="1:28" s="62" customFormat="1" ht="41.25" customHeight="1">
      <c r="A167" s="198" t="s">
        <v>176</v>
      </c>
      <c r="B167" s="199"/>
      <c r="C167" s="200"/>
      <c r="D167" s="162">
        <f>D166</f>
        <v>3.4</v>
      </c>
      <c r="E167" s="65"/>
      <c r="F167" s="162">
        <f>SUM(F156:F166)</f>
        <v>555514.08932000003</v>
      </c>
      <c r="G167" s="24"/>
      <c r="H167" s="24"/>
      <c r="I167" s="25">
        <f>SUM(I156:I162)</f>
        <v>67795.141990000004</v>
      </c>
      <c r="J167" s="162"/>
      <c r="K167" s="162"/>
      <c r="L167" s="162">
        <f>SUM(L156:L166)</f>
        <v>287718.94733</v>
      </c>
      <c r="M167" s="162">
        <f>M166</f>
        <v>3.4</v>
      </c>
      <c r="N167" s="162"/>
      <c r="O167" s="26">
        <f>O166</f>
        <v>200000</v>
      </c>
      <c r="P167" s="134"/>
      <c r="Q167" s="139"/>
      <c r="R167" s="139"/>
      <c r="S167" s="139"/>
      <c r="T167" s="139"/>
      <c r="U167" s="139"/>
    </row>
    <row r="168" spans="1:28" s="62" customFormat="1" ht="31.5" customHeight="1">
      <c r="A168" s="159"/>
      <c r="B168" s="160" t="s">
        <v>177</v>
      </c>
      <c r="C168" s="33"/>
      <c r="D168" s="65"/>
      <c r="E168" s="65"/>
      <c r="F168" s="162"/>
      <c r="G168" s="24"/>
      <c r="H168" s="24"/>
      <c r="I168" s="25"/>
      <c r="J168" s="162"/>
      <c r="K168" s="162"/>
      <c r="L168" s="25"/>
      <c r="M168" s="162"/>
      <c r="N168" s="162"/>
      <c r="O168" s="26"/>
      <c r="P168" s="134"/>
      <c r="Q168" s="139"/>
      <c r="R168" s="139"/>
      <c r="S168" s="139"/>
      <c r="T168" s="139"/>
      <c r="U168" s="139"/>
    </row>
    <row r="169" spans="1:28" s="62" customFormat="1" ht="54.75" customHeight="1">
      <c r="A169" s="163">
        <v>11</v>
      </c>
      <c r="B169" s="47" t="s">
        <v>126</v>
      </c>
      <c r="C169" s="33" t="s">
        <v>18</v>
      </c>
      <c r="D169" s="45">
        <v>1.5</v>
      </c>
      <c r="E169" s="65"/>
      <c r="F169" s="168">
        <v>165128.68969</v>
      </c>
      <c r="G169" s="45">
        <f>D169</f>
        <v>1.5</v>
      </c>
      <c r="H169" s="24"/>
      <c r="I169" s="168">
        <v>134728.68969</v>
      </c>
      <c r="J169" s="70"/>
      <c r="K169" s="168"/>
      <c r="L169" s="167"/>
      <c r="M169" s="162"/>
      <c r="N169" s="162"/>
      <c r="O169" s="26"/>
      <c r="P169" s="134"/>
      <c r="Q169" s="139"/>
      <c r="R169" s="139"/>
      <c r="S169" s="139"/>
      <c r="T169" s="139"/>
      <c r="U169" s="139"/>
    </row>
    <row r="170" spans="1:28" s="62" customFormat="1" ht="39.75" customHeight="1">
      <c r="A170" s="198" t="s">
        <v>178</v>
      </c>
      <c r="B170" s="199"/>
      <c r="C170" s="200"/>
      <c r="D170" s="162">
        <f>D169</f>
        <v>1.5</v>
      </c>
      <c r="E170" s="65"/>
      <c r="F170" s="162">
        <f>F169</f>
        <v>165128.68969</v>
      </c>
      <c r="G170" s="162">
        <f>G169</f>
        <v>1.5</v>
      </c>
      <c r="H170" s="65"/>
      <c r="I170" s="162">
        <f>I169</f>
        <v>134728.68969</v>
      </c>
      <c r="J170" s="162"/>
      <c r="K170" s="162"/>
      <c r="L170" s="25"/>
      <c r="M170" s="162"/>
      <c r="N170" s="162"/>
      <c r="O170" s="26"/>
      <c r="P170" s="134"/>
      <c r="Q170" s="139"/>
      <c r="R170" s="139"/>
      <c r="S170" s="139"/>
      <c r="T170" s="139"/>
      <c r="U170" s="139"/>
    </row>
    <row r="171" spans="1:28" s="62" customFormat="1" ht="29.25" hidden="1" customHeight="1">
      <c r="A171" s="159"/>
      <c r="B171" s="160" t="s">
        <v>127</v>
      </c>
      <c r="C171" s="33"/>
      <c r="D171" s="65"/>
      <c r="E171" s="65"/>
      <c r="F171" s="162"/>
      <c r="G171" s="24"/>
      <c r="H171" s="24"/>
      <c r="I171" s="67"/>
      <c r="J171" s="24"/>
      <c r="K171" s="24"/>
      <c r="L171" s="67"/>
      <c r="M171" s="24"/>
      <c r="N171" s="24"/>
      <c r="O171" s="68"/>
      <c r="P171" s="141"/>
      <c r="Q171" s="139"/>
      <c r="R171" s="139"/>
      <c r="S171" s="139"/>
      <c r="T171" s="139"/>
      <c r="U171" s="139"/>
      <c r="AB171" s="62" t="s">
        <v>11</v>
      </c>
    </row>
    <row r="172" spans="1:28" s="62" customFormat="1" ht="46.5" hidden="1" customHeight="1">
      <c r="A172" s="163">
        <v>14</v>
      </c>
      <c r="B172" s="47" t="s">
        <v>128</v>
      </c>
      <c r="C172" s="33" t="s">
        <v>28</v>
      </c>
      <c r="D172" s="65"/>
      <c r="E172" s="65"/>
      <c r="F172" s="168"/>
      <c r="G172" s="24"/>
      <c r="H172" s="24"/>
      <c r="I172" s="67"/>
      <c r="J172" s="24"/>
      <c r="K172" s="24"/>
      <c r="L172" s="67"/>
      <c r="M172" s="24"/>
      <c r="N172" s="24"/>
      <c r="O172" s="68"/>
      <c r="P172" s="141"/>
      <c r="Q172" s="139"/>
      <c r="R172" s="139"/>
      <c r="S172" s="139"/>
      <c r="T172" s="139"/>
      <c r="U172" s="139"/>
    </row>
    <row r="173" spans="1:28" s="62" customFormat="1" ht="28.5" hidden="1" customHeight="1">
      <c r="A173" s="198" t="s">
        <v>129</v>
      </c>
      <c r="B173" s="200"/>
      <c r="C173" s="65"/>
      <c r="D173" s="65"/>
      <c r="E173" s="65"/>
      <c r="F173" s="162">
        <f>F172</f>
        <v>0</v>
      </c>
      <c r="G173" s="24"/>
      <c r="H173" s="24"/>
      <c r="I173" s="67"/>
      <c r="J173" s="24"/>
      <c r="K173" s="24"/>
      <c r="L173" s="67"/>
      <c r="M173" s="24"/>
      <c r="N173" s="24"/>
      <c r="O173" s="68"/>
      <c r="P173" s="141"/>
      <c r="Q173" s="139"/>
      <c r="R173" s="139"/>
      <c r="S173" s="139"/>
      <c r="T173" s="139"/>
      <c r="U173" s="139"/>
    </row>
    <row r="174" spans="1:28" s="62" customFormat="1" ht="34.5" customHeight="1">
      <c r="A174" s="190" t="s">
        <v>90</v>
      </c>
      <c r="B174" s="190"/>
      <c r="C174" s="65"/>
      <c r="D174" s="65"/>
      <c r="E174" s="65"/>
      <c r="F174" s="65"/>
      <c r="G174" s="24"/>
      <c r="H174" s="24"/>
      <c r="I174" s="67"/>
      <c r="J174" s="24"/>
      <c r="K174" s="24"/>
      <c r="L174" s="67"/>
      <c r="M174" s="24"/>
      <c r="N174" s="24"/>
      <c r="O174" s="68"/>
      <c r="P174" s="141"/>
      <c r="Q174" s="139"/>
      <c r="R174" s="139"/>
      <c r="S174" s="139"/>
      <c r="T174" s="139"/>
      <c r="U174" s="139"/>
    </row>
    <row r="175" spans="1:28" s="62" customFormat="1" ht="52.5" hidden="1" customHeight="1">
      <c r="A175" s="163">
        <v>15</v>
      </c>
      <c r="B175" s="71" t="s">
        <v>130</v>
      </c>
      <c r="C175" s="33" t="s">
        <v>18</v>
      </c>
      <c r="D175" s="65"/>
      <c r="E175" s="65"/>
      <c r="F175" s="168"/>
      <c r="G175" s="24"/>
      <c r="H175" s="162"/>
      <c r="I175" s="167"/>
      <c r="J175" s="24"/>
      <c r="K175" s="24"/>
      <c r="L175" s="67"/>
      <c r="M175" s="24"/>
      <c r="N175" s="24"/>
      <c r="O175" s="68"/>
      <c r="P175" s="141"/>
      <c r="Q175" s="139"/>
      <c r="R175" s="139"/>
      <c r="S175" s="139"/>
      <c r="T175" s="139"/>
      <c r="U175" s="139"/>
    </row>
    <row r="176" spans="1:28" s="62" customFormat="1" ht="46.5" customHeight="1">
      <c r="A176" s="72">
        <v>12</v>
      </c>
      <c r="B176" s="71" t="s">
        <v>131</v>
      </c>
      <c r="C176" s="33" t="s">
        <v>18</v>
      </c>
      <c r="D176" s="65"/>
      <c r="E176" s="65"/>
      <c r="F176" s="168">
        <v>13462.668320000001</v>
      </c>
      <c r="G176" s="24"/>
      <c r="H176" s="162"/>
      <c r="I176" s="167">
        <f>F176</f>
        <v>13462.668320000001</v>
      </c>
      <c r="J176" s="24"/>
      <c r="K176" s="24"/>
      <c r="L176" s="67"/>
      <c r="M176" s="24"/>
      <c r="N176" s="24"/>
      <c r="O176" s="68"/>
      <c r="P176" s="141"/>
      <c r="Q176" s="139"/>
      <c r="R176" s="139"/>
      <c r="S176" s="139"/>
      <c r="T176" s="139"/>
      <c r="U176" s="139"/>
    </row>
    <row r="177" spans="1:23" s="62" customFormat="1" ht="31.5" customHeight="1">
      <c r="A177" s="198" t="s">
        <v>97</v>
      </c>
      <c r="B177" s="199"/>
      <c r="C177" s="200"/>
      <c r="D177" s="65"/>
      <c r="E177" s="65"/>
      <c r="F177" s="162">
        <f>F175+F176</f>
        <v>13462.668320000001</v>
      </c>
      <c r="G177" s="24"/>
      <c r="H177" s="24"/>
      <c r="I177" s="25">
        <f>I176</f>
        <v>13462.668320000001</v>
      </c>
      <c r="J177" s="24"/>
      <c r="K177" s="24"/>
      <c r="L177" s="67"/>
      <c r="M177" s="24"/>
      <c r="N177" s="24"/>
      <c r="O177" s="68"/>
      <c r="P177" s="141"/>
      <c r="Q177" s="139"/>
      <c r="R177" s="139"/>
      <c r="S177" s="139"/>
      <c r="T177" s="139"/>
      <c r="U177" s="139"/>
    </row>
    <row r="178" spans="1:23" s="62" customFormat="1" ht="39.75" customHeight="1">
      <c r="A178" s="190" t="s">
        <v>187</v>
      </c>
      <c r="B178" s="190"/>
      <c r="C178" s="37"/>
      <c r="D178" s="162"/>
      <c r="E178" s="162"/>
      <c r="F178" s="162"/>
      <c r="G178" s="24"/>
      <c r="H178" s="24"/>
      <c r="I178" s="25"/>
      <c r="J178" s="24"/>
      <c r="K178" s="24"/>
      <c r="L178" s="67"/>
      <c r="M178" s="24"/>
      <c r="N178" s="24"/>
      <c r="O178" s="68"/>
      <c r="P178" s="141"/>
      <c r="Q178" s="139"/>
      <c r="R178" s="139"/>
      <c r="S178" s="139"/>
      <c r="T178" s="139"/>
      <c r="U178" s="139"/>
    </row>
    <row r="179" spans="1:23" s="62" customFormat="1" ht="49.5" customHeight="1">
      <c r="A179" s="163">
        <v>13</v>
      </c>
      <c r="B179" s="71" t="s">
        <v>160</v>
      </c>
      <c r="C179" s="33" t="s">
        <v>18</v>
      </c>
      <c r="D179" s="165">
        <v>2.2999999999999998</v>
      </c>
      <c r="E179" s="162"/>
      <c r="F179" s="168">
        <f>170000-F163-F164-F165</f>
        <v>135400</v>
      </c>
      <c r="G179" s="24"/>
      <c r="H179" s="24"/>
      <c r="I179" s="25"/>
      <c r="J179" s="165">
        <f>D179</f>
        <v>2.2999999999999998</v>
      </c>
      <c r="K179" s="162"/>
      <c r="L179" s="168">
        <f>F179</f>
        <v>135400</v>
      </c>
      <c r="M179" s="24"/>
      <c r="N179" s="24"/>
      <c r="O179" s="68"/>
      <c r="P179" s="141"/>
      <c r="Q179" s="139"/>
      <c r="R179" s="139"/>
      <c r="S179" s="139"/>
      <c r="T179" s="139"/>
      <c r="U179" s="139"/>
    </row>
    <row r="180" spans="1:23" s="62" customFormat="1" ht="39" customHeight="1">
      <c r="A180" s="186" t="s">
        <v>188</v>
      </c>
      <c r="B180" s="213"/>
      <c r="C180" s="187"/>
      <c r="D180" s="66">
        <f>D179</f>
        <v>2.2999999999999998</v>
      </c>
      <c r="E180" s="162"/>
      <c r="F180" s="162">
        <f>F179</f>
        <v>135400</v>
      </c>
      <c r="G180" s="24"/>
      <c r="H180" s="24"/>
      <c r="I180" s="25"/>
      <c r="J180" s="66">
        <f>J179</f>
        <v>2.2999999999999998</v>
      </c>
      <c r="K180" s="162"/>
      <c r="L180" s="162">
        <f>L179</f>
        <v>135400</v>
      </c>
      <c r="M180" s="24"/>
      <c r="N180" s="24"/>
      <c r="O180" s="68"/>
      <c r="P180" s="141"/>
      <c r="Q180" s="139"/>
      <c r="R180" s="139"/>
      <c r="S180" s="139"/>
      <c r="T180" s="139"/>
      <c r="U180" s="139"/>
    </row>
    <row r="181" spans="1:23" s="62" customFormat="1" ht="42.75" customHeight="1">
      <c r="A181" s="190" t="s">
        <v>102</v>
      </c>
      <c r="B181" s="190"/>
      <c r="C181" s="160"/>
      <c r="D181" s="65"/>
      <c r="E181" s="65"/>
      <c r="F181" s="162"/>
      <c r="G181" s="24"/>
      <c r="H181" s="24"/>
      <c r="I181" s="162"/>
      <c r="J181" s="24"/>
      <c r="K181" s="24"/>
      <c r="L181" s="24"/>
      <c r="M181" s="24"/>
      <c r="N181" s="24"/>
      <c r="O181" s="68"/>
      <c r="P181" s="141"/>
      <c r="Q181" s="139"/>
      <c r="R181" s="139"/>
      <c r="S181" s="139"/>
      <c r="T181" s="139"/>
      <c r="U181" s="139"/>
    </row>
    <row r="182" spans="1:23" s="62" customFormat="1" ht="96" customHeight="1">
      <c r="A182" s="72">
        <v>14</v>
      </c>
      <c r="B182" s="71" t="s">
        <v>159</v>
      </c>
      <c r="C182" s="33" t="s">
        <v>28</v>
      </c>
      <c r="D182" s="65"/>
      <c r="E182" s="65"/>
      <c r="F182" s="168">
        <v>27617.217980000001</v>
      </c>
      <c r="G182" s="24"/>
      <c r="H182" s="24"/>
      <c r="I182" s="162"/>
      <c r="J182" s="24"/>
      <c r="K182" s="24"/>
      <c r="L182" s="168">
        <f>F182</f>
        <v>27617.217980000001</v>
      </c>
      <c r="M182" s="24"/>
      <c r="N182" s="24"/>
      <c r="O182" s="68"/>
      <c r="P182" s="141"/>
      <c r="Q182" s="139"/>
      <c r="R182" s="139"/>
      <c r="S182" s="139"/>
      <c r="T182" s="139"/>
      <c r="U182" s="139"/>
    </row>
    <row r="183" spans="1:23" s="62" customFormat="1" ht="90" customHeight="1">
      <c r="A183" s="72">
        <v>15</v>
      </c>
      <c r="B183" s="71" t="s">
        <v>204</v>
      </c>
      <c r="C183" s="33" t="s">
        <v>28</v>
      </c>
      <c r="D183" s="65"/>
      <c r="E183" s="65"/>
      <c r="F183" s="168">
        <f>15000+0.04616</f>
        <v>15000.04616</v>
      </c>
      <c r="G183" s="24"/>
      <c r="H183" s="24"/>
      <c r="I183" s="162"/>
      <c r="J183" s="24"/>
      <c r="K183" s="24"/>
      <c r="L183" s="168">
        <f>F183</f>
        <v>15000.04616</v>
      </c>
      <c r="M183" s="24"/>
      <c r="N183" s="24"/>
      <c r="O183" s="68"/>
      <c r="P183" s="141"/>
      <c r="Q183" s="139"/>
      <c r="R183" s="139"/>
      <c r="S183" s="139"/>
      <c r="T183" s="139"/>
      <c r="U183" s="139"/>
    </row>
    <row r="184" spans="1:23" s="62" customFormat="1" ht="41.25" customHeight="1">
      <c r="A184" s="185" t="s">
        <v>104</v>
      </c>
      <c r="B184" s="185"/>
      <c r="C184" s="185"/>
      <c r="D184" s="65"/>
      <c r="E184" s="65"/>
      <c r="F184" s="162">
        <f>SUM(F182:F183)</f>
        <v>42617.264139999999</v>
      </c>
      <c r="G184" s="24"/>
      <c r="H184" s="24"/>
      <c r="I184" s="162"/>
      <c r="J184" s="24"/>
      <c r="K184" s="24"/>
      <c r="L184" s="162">
        <f>SUM(L182:L183)</f>
        <v>42617.264139999999</v>
      </c>
      <c r="M184" s="24"/>
      <c r="N184" s="24"/>
      <c r="O184" s="68"/>
      <c r="P184" s="141"/>
      <c r="Q184" s="139"/>
      <c r="R184" s="139"/>
      <c r="S184" s="139"/>
      <c r="T184" s="139"/>
      <c r="U184" s="139"/>
    </row>
    <row r="185" spans="1:23" s="73" customFormat="1" ht="54.75" customHeight="1">
      <c r="A185" s="20" t="s">
        <v>18</v>
      </c>
      <c r="B185" s="195" t="s">
        <v>132</v>
      </c>
      <c r="C185" s="195"/>
      <c r="D185" s="195"/>
      <c r="E185" s="195"/>
      <c r="F185" s="195"/>
      <c r="G185" s="195"/>
      <c r="H185" s="195"/>
      <c r="I185" s="195"/>
      <c r="J185" s="195"/>
      <c r="K185" s="195"/>
      <c r="L185" s="195"/>
      <c r="M185" s="195"/>
      <c r="N185" s="195"/>
      <c r="O185" s="195"/>
      <c r="P185" s="138"/>
      <c r="Q185" s="142"/>
      <c r="R185" s="142"/>
      <c r="S185" s="142"/>
      <c r="T185" s="142"/>
      <c r="U185" s="142"/>
    </row>
    <row r="186" spans="1:23" s="73" customFormat="1" ht="33.75" customHeight="1">
      <c r="A186" s="21"/>
      <c r="B186" s="211" t="s">
        <v>15</v>
      </c>
      <c r="C186" s="211"/>
      <c r="D186" s="53">
        <f>SUM(D190:D214)</f>
        <v>78.699999999999989</v>
      </c>
      <c r="E186" s="74"/>
      <c r="F186" s="75">
        <f>SUM(F190:F214)</f>
        <v>383491.2</v>
      </c>
      <c r="G186" s="53">
        <f>SUM(G190:G214)</f>
        <v>1.8</v>
      </c>
      <c r="H186" s="74"/>
      <c r="I186" s="75">
        <f>SUM(I190:I214)</f>
        <v>14691.2</v>
      </c>
      <c r="J186" s="53">
        <f>SUM(J190:J214)</f>
        <v>36.5</v>
      </c>
      <c r="K186" s="74"/>
      <c r="L186" s="76">
        <f>SUM(L190:L214)</f>
        <v>174800</v>
      </c>
      <c r="M186" s="53">
        <f>SUM(M188:M217)</f>
        <v>51.7</v>
      </c>
      <c r="N186" s="74"/>
      <c r="O186" s="77">
        <f>SUM(O188:O217)</f>
        <v>250000</v>
      </c>
      <c r="P186" s="143"/>
      <c r="Q186" s="142"/>
      <c r="R186" s="142"/>
      <c r="S186" s="142"/>
      <c r="T186" s="142"/>
      <c r="U186" s="142"/>
    </row>
    <row r="187" spans="1:23" s="73" customFormat="1" ht="28.5" customHeight="1">
      <c r="A187" s="190" t="s">
        <v>16</v>
      </c>
      <c r="B187" s="190"/>
      <c r="C187" s="63"/>
      <c r="D187" s="53"/>
      <c r="E187" s="74"/>
      <c r="F187" s="75"/>
      <c r="G187" s="63"/>
      <c r="H187" s="63"/>
      <c r="I187" s="78"/>
      <c r="J187" s="63"/>
      <c r="K187" s="63"/>
      <c r="L187" s="78"/>
      <c r="M187" s="63"/>
      <c r="N187" s="63"/>
      <c r="O187" s="79"/>
      <c r="P187" s="144"/>
      <c r="Q187" s="142"/>
      <c r="R187" s="142"/>
      <c r="S187" s="142"/>
      <c r="T187" s="142"/>
      <c r="U187" s="142"/>
    </row>
    <row r="188" spans="1:23" s="73" customFormat="1" ht="108" customHeight="1">
      <c r="A188" s="72">
        <v>1</v>
      </c>
      <c r="B188" s="80" t="s">
        <v>170</v>
      </c>
      <c r="C188" s="33" t="s">
        <v>18</v>
      </c>
      <c r="D188" s="45">
        <v>11.3</v>
      </c>
      <c r="E188" s="74"/>
      <c r="F188" s="81">
        <v>56000</v>
      </c>
      <c r="G188" s="63"/>
      <c r="H188" s="63"/>
      <c r="I188" s="78"/>
      <c r="J188" s="45"/>
      <c r="K188" s="74"/>
      <c r="L188" s="82"/>
      <c r="M188" s="81">
        <f>D188</f>
        <v>11.3</v>
      </c>
      <c r="N188" s="81"/>
      <c r="O188" s="83">
        <f>F188</f>
        <v>56000</v>
      </c>
      <c r="P188" s="145"/>
      <c r="Q188" s="142"/>
      <c r="R188" s="142"/>
      <c r="S188" s="142"/>
      <c r="T188" s="142"/>
      <c r="U188" s="142"/>
      <c r="W188" s="73" t="s">
        <v>99</v>
      </c>
    </row>
    <row r="189" spans="1:23" s="73" customFormat="1" ht="36.75" customHeight="1">
      <c r="A189" s="190" t="s">
        <v>175</v>
      </c>
      <c r="B189" s="190"/>
      <c r="C189" s="37"/>
      <c r="D189" s="45"/>
      <c r="E189" s="74"/>
      <c r="F189" s="81"/>
      <c r="G189" s="63"/>
      <c r="H189" s="63"/>
      <c r="I189" s="78"/>
      <c r="J189" s="84"/>
      <c r="K189" s="74"/>
      <c r="L189" s="85"/>
      <c r="M189" s="86"/>
      <c r="N189" s="86"/>
      <c r="O189" s="87"/>
      <c r="P189" s="146"/>
      <c r="Q189" s="142"/>
      <c r="R189" s="142"/>
      <c r="S189" s="142"/>
      <c r="T189" s="142"/>
      <c r="U189" s="142"/>
    </row>
    <row r="190" spans="1:23" s="73" customFormat="1" ht="83.25" customHeight="1">
      <c r="A190" s="72">
        <v>2</v>
      </c>
      <c r="B190" s="80" t="s">
        <v>133</v>
      </c>
      <c r="C190" s="33" t="s">
        <v>18</v>
      </c>
      <c r="D190" s="45">
        <v>4.7</v>
      </c>
      <c r="E190" s="74"/>
      <c r="F190" s="81">
        <v>24000</v>
      </c>
      <c r="G190" s="63"/>
      <c r="H190" s="63"/>
      <c r="I190" s="78"/>
      <c r="J190" s="45"/>
      <c r="K190" s="74"/>
      <c r="L190" s="82"/>
      <c r="M190" s="81">
        <f>D190</f>
        <v>4.7</v>
      </c>
      <c r="N190" s="81"/>
      <c r="O190" s="83">
        <f>F190</f>
        <v>24000</v>
      </c>
      <c r="P190" s="145"/>
      <c r="Q190" s="142"/>
      <c r="R190" s="142"/>
      <c r="S190" s="142"/>
      <c r="T190" s="142"/>
      <c r="U190" s="142"/>
    </row>
    <row r="191" spans="1:23" s="73" customFormat="1" ht="74.25" customHeight="1">
      <c r="A191" s="72">
        <v>3</v>
      </c>
      <c r="B191" s="80" t="s">
        <v>162</v>
      </c>
      <c r="C191" s="33" t="s">
        <v>18</v>
      </c>
      <c r="D191" s="45">
        <v>6.3</v>
      </c>
      <c r="E191" s="74"/>
      <c r="F191" s="81">
        <v>25000</v>
      </c>
      <c r="G191" s="63"/>
      <c r="H191" s="63"/>
      <c r="I191" s="78"/>
      <c r="J191" s="45"/>
      <c r="K191" s="74"/>
      <c r="L191" s="82"/>
      <c r="M191" s="81">
        <f>D191</f>
        <v>6.3</v>
      </c>
      <c r="N191" s="81"/>
      <c r="O191" s="83">
        <f>F191</f>
        <v>25000</v>
      </c>
      <c r="P191" s="145"/>
      <c r="Q191" s="142"/>
      <c r="R191" s="142"/>
      <c r="S191" s="142"/>
      <c r="T191" s="142"/>
      <c r="U191" s="142"/>
    </row>
    <row r="192" spans="1:23" s="73" customFormat="1" ht="42.75" customHeight="1">
      <c r="A192" s="72">
        <v>4</v>
      </c>
      <c r="B192" s="80" t="s">
        <v>134</v>
      </c>
      <c r="C192" s="33" t="s">
        <v>18</v>
      </c>
      <c r="D192" s="45">
        <v>5.0999999999999996</v>
      </c>
      <c r="E192" s="74"/>
      <c r="F192" s="81">
        <f>18000+5000</f>
        <v>23000</v>
      </c>
      <c r="G192" s="45"/>
      <c r="H192" s="74"/>
      <c r="I192" s="81"/>
      <c r="J192" s="45">
        <f>D192</f>
        <v>5.0999999999999996</v>
      </c>
      <c r="K192" s="88"/>
      <c r="L192" s="82">
        <f>F192</f>
        <v>23000</v>
      </c>
      <c r="M192" s="86"/>
      <c r="N192" s="86"/>
      <c r="O192" s="87"/>
      <c r="P192" s="146"/>
      <c r="Q192" s="142"/>
      <c r="R192" s="142"/>
      <c r="S192" s="142"/>
      <c r="T192" s="142"/>
      <c r="U192" s="142"/>
    </row>
    <row r="193" spans="1:40" s="73" customFormat="1" ht="33" customHeight="1">
      <c r="A193" s="190" t="s">
        <v>34</v>
      </c>
      <c r="B193" s="190"/>
      <c r="C193" s="37"/>
      <c r="D193" s="45"/>
      <c r="E193" s="74"/>
      <c r="F193" s="81"/>
      <c r="G193" s="63"/>
      <c r="H193" s="63"/>
      <c r="I193" s="78"/>
      <c r="J193" s="84"/>
      <c r="K193" s="74"/>
      <c r="L193" s="85"/>
      <c r="M193" s="86"/>
      <c r="N193" s="86"/>
      <c r="O193" s="87"/>
      <c r="P193" s="146"/>
      <c r="Q193" s="142"/>
      <c r="R193" s="142"/>
      <c r="S193" s="142"/>
      <c r="T193" s="142"/>
      <c r="U193" s="142"/>
    </row>
    <row r="194" spans="1:40" s="73" customFormat="1" ht="72.75" customHeight="1">
      <c r="A194" s="72">
        <v>5</v>
      </c>
      <c r="B194" s="80" t="s">
        <v>135</v>
      </c>
      <c r="C194" s="33" t="s">
        <v>18</v>
      </c>
      <c r="D194" s="45">
        <v>5.9</v>
      </c>
      <c r="E194" s="74"/>
      <c r="F194" s="81">
        <v>27950</v>
      </c>
      <c r="G194" s="63"/>
      <c r="H194" s="63"/>
      <c r="I194" s="78"/>
      <c r="J194" s="45">
        <f>D194</f>
        <v>5.9</v>
      </c>
      <c r="K194" s="74"/>
      <c r="L194" s="82">
        <f>F194</f>
        <v>27950</v>
      </c>
      <c r="M194" s="81"/>
      <c r="N194" s="81"/>
      <c r="O194" s="83"/>
      <c r="P194" s="145"/>
      <c r="Q194" s="142"/>
      <c r="R194" s="142"/>
      <c r="S194" s="147"/>
      <c r="T194" s="142"/>
      <c r="U194" s="142"/>
    </row>
    <row r="195" spans="1:40" s="73" customFormat="1" ht="35.25" customHeight="1">
      <c r="A195" s="190" t="s">
        <v>51</v>
      </c>
      <c r="B195" s="190"/>
      <c r="C195" s="37"/>
      <c r="D195" s="45"/>
      <c r="E195" s="74"/>
      <c r="F195" s="81"/>
      <c r="G195" s="63"/>
      <c r="H195" s="63"/>
      <c r="I195" s="78"/>
      <c r="J195" s="84"/>
      <c r="K195" s="74"/>
      <c r="L195" s="85"/>
      <c r="M195" s="86"/>
      <c r="N195" s="86"/>
      <c r="O195" s="87"/>
      <c r="P195" s="146"/>
      <c r="Q195" s="142"/>
      <c r="R195" s="142"/>
      <c r="S195" s="142"/>
      <c r="T195" s="142"/>
      <c r="U195" s="142"/>
    </row>
    <row r="196" spans="1:40" s="73" customFormat="1" ht="86.25" customHeight="1">
      <c r="A196" s="72">
        <v>6</v>
      </c>
      <c r="B196" s="80" t="s">
        <v>136</v>
      </c>
      <c r="C196" s="33" t="s">
        <v>18</v>
      </c>
      <c r="D196" s="45">
        <v>1.7</v>
      </c>
      <c r="E196" s="74"/>
      <c r="F196" s="81">
        <v>8500</v>
      </c>
      <c r="G196" s="63"/>
      <c r="H196" s="63"/>
      <c r="I196" s="78"/>
      <c r="J196" s="45"/>
      <c r="K196" s="74"/>
      <c r="L196" s="82"/>
      <c r="M196" s="89">
        <f>D196</f>
        <v>1.7</v>
      </c>
      <c r="N196" s="81"/>
      <c r="O196" s="83">
        <f>F196</f>
        <v>8500</v>
      </c>
      <c r="P196" s="145"/>
      <c r="Q196" s="142"/>
      <c r="R196" s="142"/>
      <c r="S196" s="142"/>
      <c r="T196" s="142"/>
      <c r="U196" s="142"/>
    </row>
    <row r="197" spans="1:40" s="73" customFormat="1" ht="147.75" customHeight="1">
      <c r="A197" s="72">
        <v>7</v>
      </c>
      <c r="B197" s="164" t="s">
        <v>163</v>
      </c>
      <c r="C197" s="33" t="s">
        <v>18</v>
      </c>
      <c r="D197" s="45">
        <f>2.5+2+2.4+3.2</f>
        <v>10.100000000000001</v>
      </c>
      <c r="E197" s="74"/>
      <c r="F197" s="81">
        <v>59500</v>
      </c>
      <c r="G197" s="63"/>
      <c r="H197" s="63"/>
      <c r="I197" s="78"/>
      <c r="J197" s="45"/>
      <c r="K197" s="74"/>
      <c r="L197" s="82"/>
      <c r="M197" s="89">
        <f>D197</f>
        <v>10.100000000000001</v>
      </c>
      <c r="N197" s="81"/>
      <c r="O197" s="83">
        <f>F197</f>
        <v>59500</v>
      </c>
      <c r="P197" s="145"/>
      <c r="Q197" s="142"/>
      <c r="R197" s="142"/>
      <c r="S197" s="142"/>
      <c r="T197" s="142"/>
      <c r="U197" s="142"/>
    </row>
    <row r="198" spans="1:40" s="73" customFormat="1" ht="27" customHeight="1">
      <c r="A198" s="190" t="s">
        <v>76</v>
      </c>
      <c r="B198" s="190"/>
      <c r="C198" s="37"/>
      <c r="D198" s="45"/>
      <c r="E198" s="74"/>
      <c r="F198" s="81"/>
      <c r="G198" s="63"/>
      <c r="H198" s="63"/>
      <c r="I198" s="78"/>
      <c r="J198" s="84"/>
      <c r="K198" s="74"/>
      <c r="L198" s="85"/>
      <c r="M198" s="86"/>
      <c r="N198" s="86"/>
      <c r="O198" s="87"/>
      <c r="P198" s="146"/>
      <c r="Q198" s="142"/>
      <c r="R198" s="142"/>
      <c r="S198" s="142"/>
      <c r="T198" s="142"/>
      <c r="U198" s="142"/>
    </row>
    <row r="199" spans="1:40" s="73" customFormat="1" ht="46.5" customHeight="1">
      <c r="A199" s="72">
        <v>8</v>
      </c>
      <c r="B199" s="80" t="s">
        <v>137</v>
      </c>
      <c r="C199" s="33" t="s">
        <v>18</v>
      </c>
      <c r="D199" s="45">
        <v>1.5</v>
      </c>
      <c r="E199" s="74"/>
      <c r="F199" s="81">
        <f>D199*5000</f>
        <v>7500</v>
      </c>
      <c r="G199" s="63"/>
      <c r="H199" s="63"/>
      <c r="I199" s="78"/>
      <c r="J199" s="45">
        <f>D199</f>
        <v>1.5</v>
      </c>
      <c r="K199" s="90"/>
      <c r="L199" s="82">
        <f>F199</f>
        <v>7500</v>
      </c>
      <c r="M199" s="86"/>
      <c r="N199" s="86"/>
      <c r="O199" s="87"/>
      <c r="P199" s="146"/>
      <c r="Q199" s="142"/>
      <c r="R199" s="142"/>
      <c r="S199" s="142"/>
      <c r="T199" s="142"/>
      <c r="U199" s="142"/>
    </row>
    <row r="200" spans="1:40" s="73" customFormat="1" ht="68.25" customHeight="1">
      <c r="A200" s="72">
        <v>9</v>
      </c>
      <c r="B200" s="80" t="s">
        <v>138</v>
      </c>
      <c r="C200" s="33" t="s">
        <v>18</v>
      </c>
      <c r="D200" s="45">
        <v>2.9</v>
      </c>
      <c r="E200" s="74"/>
      <c r="F200" s="81">
        <v>13050</v>
      </c>
      <c r="G200" s="63"/>
      <c r="H200" s="63"/>
      <c r="I200" s="78"/>
      <c r="J200" s="45">
        <f>D200</f>
        <v>2.9</v>
      </c>
      <c r="K200" s="74"/>
      <c r="L200" s="82">
        <f>F200</f>
        <v>13050</v>
      </c>
      <c r="M200" s="81"/>
      <c r="N200" s="81"/>
      <c r="O200" s="83"/>
      <c r="P200" s="145"/>
      <c r="Q200" s="142"/>
      <c r="R200" s="142"/>
      <c r="S200" s="142"/>
      <c r="T200" s="142"/>
      <c r="U200" s="142"/>
      <c r="AI200" s="73" t="s">
        <v>11</v>
      </c>
    </row>
    <row r="201" spans="1:40" s="73" customFormat="1" ht="33" customHeight="1">
      <c r="A201" s="190" t="s">
        <v>191</v>
      </c>
      <c r="B201" s="190" t="s">
        <v>139</v>
      </c>
      <c r="C201" s="33"/>
      <c r="D201" s="45"/>
      <c r="E201" s="74"/>
      <c r="F201" s="81"/>
      <c r="G201" s="63"/>
      <c r="H201" s="63"/>
      <c r="I201" s="78"/>
      <c r="J201" s="45"/>
      <c r="K201" s="74"/>
      <c r="L201" s="82"/>
      <c r="M201" s="81"/>
      <c r="N201" s="81"/>
      <c r="O201" s="83"/>
      <c r="P201" s="145"/>
      <c r="Q201" s="142"/>
      <c r="R201" s="142"/>
      <c r="S201" s="142"/>
      <c r="T201" s="142"/>
      <c r="U201" s="142"/>
    </row>
    <row r="202" spans="1:40" s="73" customFormat="1" ht="35.25" customHeight="1">
      <c r="A202" s="72">
        <v>10</v>
      </c>
      <c r="B202" s="80" t="s">
        <v>140</v>
      </c>
      <c r="C202" s="33" t="s">
        <v>18</v>
      </c>
      <c r="D202" s="45">
        <v>3.7</v>
      </c>
      <c r="E202" s="74"/>
      <c r="F202" s="81">
        <f>D202*5000</f>
        <v>18500</v>
      </c>
      <c r="G202" s="63"/>
      <c r="H202" s="63"/>
      <c r="I202" s="78"/>
      <c r="J202" s="45">
        <f>D202</f>
        <v>3.7</v>
      </c>
      <c r="K202" s="74"/>
      <c r="L202" s="82">
        <f>F202</f>
        <v>18500</v>
      </c>
      <c r="M202" s="81"/>
      <c r="N202" s="81"/>
      <c r="O202" s="83"/>
      <c r="P202" s="145"/>
      <c r="Q202" s="142"/>
      <c r="R202" s="142"/>
      <c r="S202" s="142"/>
      <c r="T202" s="142"/>
      <c r="U202" s="142"/>
    </row>
    <row r="203" spans="1:40" s="73" customFormat="1" ht="30" customHeight="1">
      <c r="A203" s="190" t="s">
        <v>90</v>
      </c>
      <c r="B203" s="190"/>
      <c r="C203" s="37"/>
      <c r="D203" s="45"/>
      <c r="E203" s="74"/>
      <c r="F203" s="81"/>
      <c r="G203" s="63"/>
      <c r="H203" s="63"/>
      <c r="I203" s="78"/>
      <c r="J203" s="84"/>
      <c r="K203" s="74"/>
      <c r="L203" s="85"/>
      <c r="M203" s="86"/>
      <c r="N203" s="86"/>
      <c r="O203" s="87"/>
      <c r="P203" s="146"/>
      <c r="Q203" s="142"/>
      <c r="R203" s="142"/>
      <c r="S203" s="142"/>
      <c r="T203" s="142"/>
      <c r="U203" s="142"/>
    </row>
    <row r="204" spans="1:40" s="73" customFormat="1" ht="41.25" hidden="1" customHeight="1">
      <c r="A204" s="72"/>
      <c r="B204" s="164" t="s">
        <v>141</v>
      </c>
      <c r="C204" s="33" t="s">
        <v>18</v>
      </c>
      <c r="D204" s="45"/>
      <c r="E204" s="74"/>
      <c r="F204" s="81"/>
      <c r="G204" s="63"/>
      <c r="H204" s="63"/>
      <c r="I204" s="78"/>
      <c r="J204" s="45">
        <f>D204</f>
        <v>0</v>
      </c>
      <c r="K204" s="90"/>
      <c r="L204" s="82">
        <f>F204</f>
        <v>0</v>
      </c>
      <c r="M204" s="86"/>
      <c r="N204" s="86"/>
      <c r="O204" s="87"/>
      <c r="P204" s="146"/>
      <c r="Q204" s="142"/>
      <c r="R204" s="142"/>
      <c r="S204" s="142"/>
      <c r="T204" s="142"/>
      <c r="U204" s="142"/>
    </row>
    <row r="205" spans="1:40" s="73" customFormat="1" ht="43.5" customHeight="1">
      <c r="A205" s="72">
        <v>11</v>
      </c>
      <c r="B205" s="164" t="s">
        <v>142</v>
      </c>
      <c r="C205" s="33" t="s">
        <v>18</v>
      </c>
      <c r="D205" s="45">
        <v>3.9</v>
      </c>
      <c r="E205" s="74"/>
      <c r="F205" s="81">
        <f>D205*5000</f>
        <v>19500</v>
      </c>
      <c r="G205" s="63"/>
      <c r="H205" s="63"/>
      <c r="I205" s="78"/>
      <c r="J205" s="45">
        <f>D205</f>
        <v>3.9</v>
      </c>
      <c r="K205" s="90"/>
      <c r="L205" s="82">
        <f>F205</f>
        <v>19500</v>
      </c>
      <c r="M205" s="86"/>
      <c r="N205" s="86"/>
      <c r="O205" s="87"/>
      <c r="P205" s="146"/>
      <c r="Q205" s="142"/>
      <c r="R205" s="142"/>
      <c r="S205" s="142"/>
      <c r="T205" s="142"/>
      <c r="U205" s="142"/>
    </row>
    <row r="206" spans="1:40" s="73" customFormat="1" ht="47.25" customHeight="1">
      <c r="A206" s="72">
        <v>12</v>
      </c>
      <c r="B206" s="32" t="s">
        <v>143</v>
      </c>
      <c r="C206" s="33" t="s">
        <v>18</v>
      </c>
      <c r="D206" s="45">
        <v>1.8</v>
      </c>
      <c r="E206" s="74"/>
      <c r="F206" s="81">
        <v>14691.2</v>
      </c>
      <c r="G206" s="45">
        <f>D206</f>
        <v>1.8</v>
      </c>
      <c r="H206" s="74"/>
      <c r="I206" s="81">
        <f>F206</f>
        <v>14691.2</v>
      </c>
      <c r="J206" s="45"/>
      <c r="K206" s="74"/>
      <c r="L206" s="82"/>
      <c r="M206" s="81"/>
      <c r="N206" s="81"/>
      <c r="O206" s="83"/>
      <c r="P206" s="145"/>
      <c r="Q206" s="142"/>
      <c r="R206" s="142"/>
      <c r="S206" s="142"/>
      <c r="T206" s="142"/>
      <c r="U206" s="142"/>
      <c r="AN206" s="73" t="s">
        <v>11</v>
      </c>
    </row>
    <row r="207" spans="1:40" s="73" customFormat="1" ht="28.5" customHeight="1">
      <c r="A207" s="190" t="s">
        <v>102</v>
      </c>
      <c r="B207" s="190"/>
      <c r="C207" s="63"/>
      <c r="D207" s="63"/>
      <c r="E207" s="63"/>
      <c r="F207" s="63"/>
      <c r="G207" s="63"/>
      <c r="H207" s="63"/>
      <c r="I207" s="78"/>
      <c r="J207" s="63"/>
      <c r="K207" s="63"/>
      <c r="L207" s="78"/>
      <c r="M207" s="63"/>
      <c r="N207" s="63"/>
      <c r="O207" s="79"/>
      <c r="P207" s="144"/>
      <c r="Q207" s="142"/>
      <c r="R207" s="142"/>
      <c r="S207" s="142"/>
      <c r="T207" s="142"/>
      <c r="U207" s="142"/>
    </row>
    <row r="208" spans="1:40" s="73" customFormat="1" ht="42" customHeight="1">
      <c r="A208" s="72">
        <v>13</v>
      </c>
      <c r="B208" s="164" t="s">
        <v>144</v>
      </c>
      <c r="C208" s="33" t="s">
        <v>21</v>
      </c>
      <c r="D208" s="45">
        <v>1.5</v>
      </c>
      <c r="E208" s="63"/>
      <c r="F208" s="81">
        <f>D208*5000</f>
        <v>7500</v>
      </c>
      <c r="G208" s="63"/>
      <c r="H208" s="63"/>
      <c r="I208" s="78"/>
      <c r="J208" s="45">
        <f>D208</f>
        <v>1.5</v>
      </c>
      <c r="K208" s="63"/>
      <c r="L208" s="81">
        <f>F208</f>
        <v>7500</v>
      </c>
      <c r="M208" s="63"/>
      <c r="N208" s="63"/>
      <c r="O208" s="79"/>
      <c r="P208" s="144"/>
      <c r="Q208" s="142"/>
      <c r="R208" s="142"/>
      <c r="S208" s="142"/>
      <c r="T208" s="142"/>
      <c r="U208" s="142"/>
    </row>
    <row r="209" spans="1:21" s="73" customFormat="1" ht="42" customHeight="1">
      <c r="A209" s="72">
        <v>14</v>
      </c>
      <c r="B209" s="91" t="s">
        <v>145</v>
      </c>
      <c r="C209" s="33" t="s">
        <v>21</v>
      </c>
      <c r="D209" s="45">
        <v>11.1</v>
      </c>
      <c r="E209" s="92"/>
      <c r="F209" s="81">
        <v>43000</v>
      </c>
      <c r="G209" s="63"/>
      <c r="H209" s="63"/>
      <c r="I209" s="78"/>
      <c r="J209" s="45"/>
      <c r="K209" s="63"/>
      <c r="L209" s="82"/>
      <c r="M209" s="45">
        <f>D209</f>
        <v>11.1</v>
      </c>
      <c r="N209" s="92"/>
      <c r="O209" s="83">
        <f>F209</f>
        <v>43000</v>
      </c>
      <c r="P209" s="144"/>
      <c r="Q209" s="142"/>
      <c r="R209" s="142"/>
      <c r="S209" s="142"/>
      <c r="T209" s="142"/>
      <c r="U209" s="142"/>
    </row>
    <row r="210" spans="1:21" s="73" customFormat="1" ht="46.5" customHeight="1">
      <c r="A210" s="72">
        <v>15</v>
      </c>
      <c r="B210" s="164" t="s">
        <v>146</v>
      </c>
      <c r="C210" s="33" t="s">
        <v>18</v>
      </c>
      <c r="D210" s="45">
        <v>4.7</v>
      </c>
      <c r="E210" s="92"/>
      <c r="F210" s="81">
        <v>25000</v>
      </c>
      <c r="G210" s="63"/>
      <c r="H210" s="63"/>
      <c r="I210" s="78"/>
      <c r="J210" s="45"/>
      <c r="K210" s="63"/>
      <c r="L210" s="82"/>
      <c r="M210" s="45">
        <f>D210</f>
        <v>4.7</v>
      </c>
      <c r="N210" s="92"/>
      <c r="O210" s="83">
        <f>F210</f>
        <v>25000</v>
      </c>
      <c r="P210" s="144"/>
      <c r="Q210" s="142"/>
      <c r="R210" s="142"/>
      <c r="S210" s="142"/>
      <c r="T210" s="142"/>
      <c r="U210" s="142"/>
    </row>
    <row r="211" spans="1:21" s="73" customFormat="1" ht="33.950000000000003" customHeight="1">
      <c r="A211" s="190" t="s">
        <v>105</v>
      </c>
      <c r="B211" s="190"/>
      <c r="C211" s="92"/>
      <c r="D211" s="92"/>
      <c r="E211" s="92"/>
      <c r="F211" s="92"/>
      <c r="G211" s="92"/>
      <c r="H211" s="92"/>
      <c r="I211" s="92"/>
      <c r="J211" s="92"/>
      <c r="K211" s="92"/>
      <c r="L211" s="93"/>
      <c r="M211" s="92"/>
      <c r="N211" s="92"/>
      <c r="O211" s="94"/>
      <c r="P211" s="148"/>
      <c r="Q211" s="142"/>
      <c r="R211" s="142"/>
      <c r="S211" s="142"/>
      <c r="T211" s="142"/>
      <c r="U211" s="142"/>
    </row>
    <row r="212" spans="1:21" s="73" customFormat="1" ht="86.25" customHeight="1">
      <c r="A212" s="72">
        <v>16</v>
      </c>
      <c r="B212" s="32" t="s">
        <v>147</v>
      </c>
      <c r="C212" s="33" t="s">
        <v>18</v>
      </c>
      <c r="D212" s="45">
        <v>7.2</v>
      </c>
      <c r="E212" s="92"/>
      <c r="F212" s="81">
        <v>36200</v>
      </c>
      <c r="G212" s="92"/>
      <c r="H212" s="92"/>
      <c r="I212" s="92"/>
      <c r="J212" s="45">
        <f>D212</f>
        <v>7.2</v>
      </c>
      <c r="K212" s="74"/>
      <c r="L212" s="82">
        <f>F212</f>
        <v>36200</v>
      </c>
      <c r="M212" s="81"/>
      <c r="N212" s="81"/>
      <c r="O212" s="83"/>
      <c r="P212" s="145"/>
      <c r="Q212" s="142"/>
      <c r="R212" s="142"/>
      <c r="S212" s="142"/>
      <c r="T212" s="142"/>
      <c r="U212" s="142"/>
    </row>
    <row r="213" spans="1:21" s="73" customFormat="1" ht="69.75" customHeight="1">
      <c r="A213" s="72">
        <v>17</v>
      </c>
      <c r="B213" s="32" t="s">
        <v>148</v>
      </c>
      <c r="C213" s="33" t="s">
        <v>18</v>
      </c>
      <c r="D213" s="45">
        <v>4.8</v>
      </c>
      <c r="E213" s="92"/>
      <c r="F213" s="81">
        <v>21600</v>
      </c>
      <c r="G213" s="92"/>
      <c r="H213" s="92"/>
      <c r="I213" s="92"/>
      <c r="J213" s="45">
        <f>D213</f>
        <v>4.8</v>
      </c>
      <c r="K213" s="74"/>
      <c r="L213" s="82">
        <f>F213</f>
        <v>21600</v>
      </c>
      <c r="M213" s="81"/>
      <c r="N213" s="81"/>
      <c r="O213" s="83"/>
      <c r="P213" s="145"/>
      <c r="Q213" s="142"/>
      <c r="R213" s="142"/>
      <c r="S213" s="142"/>
      <c r="T213" s="142"/>
      <c r="U213" s="142"/>
    </row>
    <row r="214" spans="1:21" s="73" customFormat="1" ht="52.5" customHeight="1" thickBot="1">
      <c r="A214" s="110">
        <v>18</v>
      </c>
      <c r="B214" s="95" t="s">
        <v>149</v>
      </c>
      <c r="C214" s="96" t="s">
        <v>18</v>
      </c>
      <c r="D214" s="98">
        <v>1.8</v>
      </c>
      <c r="E214" s="97"/>
      <c r="F214" s="99">
        <v>9000</v>
      </c>
      <c r="G214" s="97"/>
      <c r="H214" s="97"/>
      <c r="I214" s="97"/>
      <c r="J214" s="98"/>
      <c r="K214" s="100"/>
      <c r="L214" s="99"/>
      <c r="M214" s="101">
        <f>D214</f>
        <v>1.8</v>
      </c>
      <c r="N214" s="99"/>
      <c r="O214" s="102">
        <f>F214</f>
        <v>9000</v>
      </c>
      <c r="P214" s="145"/>
      <c r="Q214" s="142"/>
      <c r="R214" s="142"/>
      <c r="S214" s="142"/>
      <c r="T214" s="142"/>
      <c r="U214" s="142"/>
    </row>
    <row r="215" spans="1:21" s="73" customFormat="1" ht="52.5" customHeight="1">
      <c r="A215" s="151"/>
      <c r="B215" s="152"/>
      <c r="C215" s="153"/>
      <c r="D215" s="154"/>
      <c r="E215" s="155"/>
      <c r="F215" s="156"/>
      <c r="G215" s="155"/>
      <c r="H215" s="155"/>
      <c r="I215" s="155"/>
      <c r="J215" s="154"/>
      <c r="K215" s="157"/>
      <c r="L215" s="156"/>
      <c r="M215" s="158"/>
      <c r="N215" s="156"/>
      <c r="O215" s="156"/>
      <c r="P215" s="145"/>
      <c r="Q215" s="142"/>
      <c r="R215" s="142"/>
      <c r="S215" s="142"/>
      <c r="T215" s="142"/>
      <c r="U215" s="142"/>
    </row>
    <row r="216" spans="1:21" s="73" customFormat="1" ht="52.5" customHeight="1">
      <c r="A216" s="151"/>
      <c r="B216" s="152"/>
      <c r="C216" s="153"/>
      <c r="D216" s="154"/>
      <c r="E216" s="155"/>
      <c r="F216" s="156"/>
      <c r="G216" s="155"/>
      <c r="H216" s="155"/>
      <c r="I216" s="155"/>
      <c r="J216" s="154"/>
      <c r="K216" s="157"/>
      <c r="L216" s="156"/>
      <c r="M216" s="158"/>
      <c r="N216" s="156"/>
      <c r="O216" s="156"/>
      <c r="P216" s="145"/>
      <c r="Q216" s="142"/>
      <c r="R216" s="142"/>
      <c r="S216" s="142"/>
      <c r="T216" s="142"/>
      <c r="U216" s="142"/>
    </row>
    <row r="217" spans="1:21" s="73" customFormat="1" ht="40.5" customHeight="1">
      <c r="A217" s="214" t="s">
        <v>192</v>
      </c>
      <c r="B217" s="214"/>
      <c r="C217" s="214"/>
      <c r="D217" s="214"/>
      <c r="E217" s="214"/>
      <c r="F217" s="214"/>
      <c r="G217" s="155"/>
      <c r="H217" s="155"/>
      <c r="I217" s="155"/>
      <c r="J217" s="155"/>
      <c r="K217" s="155"/>
      <c r="L217" s="155"/>
      <c r="M217" s="215" t="s">
        <v>193</v>
      </c>
      <c r="N217" s="215"/>
      <c r="O217" s="215"/>
      <c r="P217" s="142"/>
      <c r="Q217" s="142"/>
      <c r="R217" s="142"/>
      <c r="S217" s="142"/>
      <c r="T217" s="142"/>
      <c r="U217" s="142"/>
    </row>
    <row r="218" spans="1:21" s="73" customFormat="1" ht="29.25" customHeight="1">
      <c r="A218" s="103"/>
    </row>
    <row r="219" spans="1:21" s="73" customFormat="1" ht="41.25" customHeight="1">
      <c r="A219" s="103"/>
      <c r="B219" s="216"/>
      <c r="C219" s="216"/>
      <c r="D219" s="216"/>
      <c r="E219" s="216"/>
      <c r="F219" s="216"/>
      <c r="M219" s="216"/>
      <c r="N219" s="216"/>
      <c r="O219" s="216"/>
    </row>
    <row r="220" spans="1:21" s="73" customFormat="1">
      <c r="A220" s="103"/>
    </row>
    <row r="221" spans="1:21" s="73" customFormat="1">
      <c r="A221" s="103"/>
    </row>
    <row r="222" spans="1:21" s="73" customFormat="1">
      <c r="A222" s="103"/>
    </row>
    <row r="223" spans="1:21" s="73" customFormat="1">
      <c r="A223" s="103"/>
    </row>
    <row r="224" spans="1:21" s="73" customFormat="1">
      <c r="A224" s="103"/>
    </row>
    <row r="225" spans="1:1" s="73" customFormat="1">
      <c r="A225" s="103"/>
    </row>
    <row r="226" spans="1:1" s="73" customFormat="1">
      <c r="A226" s="103"/>
    </row>
    <row r="227" spans="1:1" s="73" customFormat="1">
      <c r="A227" s="103"/>
    </row>
    <row r="228" spans="1:1" s="73" customFormat="1">
      <c r="A228" s="103"/>
    </row>
    <row r="229" spans="1:1" s="73" customFormat="1">
      <c r="A229" s="103"/>
    </row>
    <row r="230" spans="1:1" s="73" customFormat="1">
      <c r="A230" s="103"/>
    </row>
    <row r="231" spans="1:1" s="73" customFormat="1">
      <c r="A231" s="103"/>
    </row>
    <row r="232" spans="1:1" s="73" customFormat="1">
      <c r="A232" s="103"/>
    </row>
    <row r="233" spans="1:1" s="73" customFormat="1">
      <c r="A233" s="103"/>
    </row>
    <row r="234" spans="1:1" s="73" customFormat="1">
      <c r="A234" s="103"/>
    </row>
    <row r="235" spans="1:1" s="73" customFormat="1">
      <c r="A235" s="103"/>
    </row>
    <row r="236" spans="1:1" s="73" customFormat="1">
      <c r="A236" s="103"/>
    </row>
    <row r="237" spans="1:1" s="73" customFormat="1">
      <c r="A237" s="103"/>
    </row>
    <row r="238" spans="1:1" s="73" customFormat="1">
      <c r="A238" s="103"/>
    </row>
    <row r="239" spans="1:1" s="73" customFormat="1">
      <c r="A239" s="103"/>
    </row>
    <row r="240" spans="1:1" s="73" customFormat="1">
      <c r="A240" s="103"/>
    </row>
    <row r="241" spans="1:1" s="73" customFormat="1">
      <c r="A241" s="103"/>
    </row>
    <row r="242" spans="1:1" s="73" customFormat="1">
      <c r="A242" s="103"/>
    </row>
    <row r="243" spans="1:1" s="73" customFormat="1">
      <c r="A243" s="103"/>
    </row>
    <row r="244" spans="1:1" s="73" customFormat="1">
      <c r="A244" s="103"/>
    </row>
    <row r="245" spans="1:1" s="73" customFormat="1">
      <c r="A245" s="103"/>
    </row>
    <row r="246" spans="1:1" s="73" customFormat="1">
      <c r="A246" s="103"/>
    </row>
    <row r="247" spans="1:1" s="73" customFormat="1">
      <c r="A247" s="103"/>
    </row>
    <row r="248" spans="1:1" s="73" customFormat="1">
      <c r="A248" s="103"/>
    </row>
    <row r="249" spans="1:1" s="73" customFormat="1">
      <c r="A249" s="103"/>
    </row>
    <row r="250" spans="1:1" s="73" customFormat="1">
      <c r="A250" s="103"/>
    </row>
    <row r="251" spans="1:1" s="73" customFormat="1">
      <c r="A251" s="103"/>
    </row>
    <row r="252" spans="1:1" s="73" customFormat="1">
      <c r="A252" s="103"/>
    </row>
    <row r="253" spans="1:1" s="73" customFormat="1">
      <c r="A253" s="103"/>
    </row>
    <row r="254" spans="1:1" s="73" customFormat="1">
      <c r="A254" s="103"/>
    </row>
    <row r="255" spans="1:1" s="73" customFormat="1">
      <c r="A255" s="103"/>
    </row>
    <row r="256" spans="1:1" s="73" customFormat="1">
      <c r="A256" s="103"/>
    </row>
    <row r="257" spans="1:1" s="73" customFormat="1">
      <c r="A257" s="103"/>
    </row>
    <row r="258" spans="1:1" s="73" customFormat="1">
      <c r="A258" s="103"/>
    </row>
    <row r="259" spans="1:1" s="73" customFormat="1">
      <c r="A259" s="103"/>
    </row>
    <row r="260" spans="1:1" s="73" customFormat="1">
      <c r="A260" s="103"/>
    </row>
    <row r="261" spans="1:1" s="73" customFormat="1">
      <c r="A261" s="103"/>
    </row>
    <row r="262" spans="1:1" s="73" customFormat="1">
      <c r="A262" s="103"/>
    </row>
    <row r="263" spans="1:1" s="73" customFormat="1">
      <c r="A263" s="103"/>
    </row>
    <row r="264" spans="1:1" s="73" customFormat="1">
      <c r="A264" s="103"/>
    </row>
    <row r="265" spans="1:1" s="73" customFormat="1">
      <c r="A265" s="103"/>
    </row>
    <row r="266" spans="1:1" s="73" customFormat="1">
      <c r="A266" s="103"/>
    </row>
    <row r="267" spans="1:1" s="73" customFormat="1">
      <c r="A267" s="103"/>
    </row>
    <row r="268" spans="1:1" s="73" customFormat="1">
      <c r="A268" s="103"/>
    </row>
    <row r="269" spans="1:1" s="73" customFormat="1">
      <c r="A269" s="103"/>
    </row>
    <row r="270" spans="1:1" s="73" customFormat="1">
      <c r="A270" s="103"/>
    </row>
    <row r="271" spans="1:1" s="73" customFormat="1">
      <c r="A271" s="103"/>
    </row>
    <row r="272" spans="1:1" s="73" customFormat="1">
      <c r="A272" s="103"/>
    </row>
    <row r="273" spans="1:1" s="73" customFormat="1">
      <c r="A273" s="103"/>
    </row>
    <row r="274" spans="1:1" s="73" customFormat="1">
      <c r="A274" s="103"/>
    </row>
    <row r="275" spans="1:1" s="73" customFormat="1">
      <c r="A275" s="103"/>
    </row>
    <row r="276" spans="1:1" s="73" customFormat="1">
      <c r="A276" s="103"/>
    </row>
    <row r="277" spans="1:1" s="73" customFormat="1">
      <c r="A277" s="103"/>
    </row>
    <row r="278" spans="1:1" s="73" customFormat="1">
      <c r="A278" s="103"/>
    </row>
    <row r="279" spans="1:1" s="73" customFormat="1">
      <c r="A279" s="103"/>
    </row>
    <row r="280" spans="1:1" s="73" customFormat="1">
      <c r="A280" s="103"/>
    </row>
    <row r="281" spans="1:1" s="73" customFormat="1">
      <c r="A281" s="103"/>
    </row>
    <row r="282" spans="1:1" s="73" customFormat="1">
      <c r="A282" s="103"/>
    </row>
    <row r="283" spans="1:1" s="73" customFormat="1">
      <c r="A283" s="103"/>
    </row>
    <row r="284" spans="1:1" s="73" customFormat="1">
      <c r="A284" s="103"/>
    </row>
    <row r="285" spans="1:1" s="73" customFormat="1">
      <c r="A285" s="103"/>
    </row>
    <row r="286" spans="1:1" s="73" customFormat="1">
      <c r="A286" s="103"/>
    </row>
    <row r="287" spans="1:1" s="73" customFormat="1">
      <c r="A287" s="103"/>
    </row>
    <row r="288" spans="1:1" s="73" customFormat="1">
      <c r="A288" s="103"/>
    </row>
    <row r="289" spans="1:1" s="73" customFormat="1">
      <c r="A289" s="103"/>
    </row>
    <row r="290" spans="1:1" s="73" customFormat="1">
      <c r="A290" s="103"/>
    </row>
    <row r="291" spans="1:1" s="73" customFormat="1">
      <c r="A291" s="103"/>
    </row>
    <row r="292" spans="1:1" s="73" customFormat="1">
      <c r="A292" s="103"/>
    </row>
    <row r="293" spans="1:1" s="73" customFormat="1">
      <c r="A293" s="103"/>
    </row>
    <row r="294" spans="1:1" s="73" customFormat="1">
      <c r="A294" s="103"/>
    </row>
    <row r="295" spans="1:1" s="73" customFormat="1">
      <c r="A295" s="103"/>
    </row>
    <row r="296" spans="1:1" s="73" customFormat="1">
      <c r="A296" s="103"/>
    </row>
    <row r="297" spans="1:1" s="73" customFormat="1">
      <c r="A297" s="103"/>
    </row>
    <row r="298" spans="1:1" s="73" customFormat="1">
      <c r="A298" s="103"/>
    </row>
    <row r="299" spans="1:1" s="73" customFormat="1">
      <c r="A299" s="103"/>
    </row>
    <row r="300" spans="1:1" s="73" customFormat="1">
      <c r="A300" s="103"/>
    </row>
    <row r="301" spans="1:1" s="73" customFormat="1">
      <c r="A301" s="103"/>
    </row>
    <row r="302" spans="1:1" s="73" customFormat="1">
      <c r="A302" s="103"/>
    </row>
    <row r="303" spans="1:1" s="73" customFormat="1">
      <c r="A303" s="103"/>
    </row>
    <row r="304" spans="1:1" s="73" customFormat="1">
      <c r="A304" s="103"/>
    </row>
    <row r="305" spans="1:1" s="73" customFormat="1">
      <c r="A305" s="103"/>
    </row>
    <row r="306" spans="1:1" s="73" customFormat="1">
      <c r="A306" s="103"/>
    </row>
    <row r="307" spans="1:1" s="73" customFormat="1">
      <c r="A307" s="103"/>
    </row>
    <row r="308" spans="1:1" s="73" customFormat="1">
      <c r="A308" s="103"/>
    </row>
    <row r="309" spans="1:1" s="73" customFormat="1">
      <c r="A309" s="103"/>
    </row>
    <row r="310" spans="1:1" s="73" customFormat="1">
      <c r="A310" s="103"/>
    </row>
    <row r="311" spans="1:1" s="73" customFormat="1">
      <c r="A311" s="103"/>
    </row>
    <row r="312" spans="1:1" s="73" customFormat="1">
      <c r="A312" s="103"/>
    </row>
    <row r="313" spans="1:1" s="73" customFormat="1">
      <c r="A313" s="103"/>
    </row>
    <row r="314" spans="1:1" s="73" customFormat="1">
      <c r="A314" s="103"/>
    </row>
    <row r="315" spans="1:1" s="73" customFormat="1">
      <c r="A315" s="103"/>
    </row>
    <row r="316" spans="1:1" s="73" customFormat="1">
      <c r="A316" s="103"/>
    </row>
    <row r="317" spans="1:1" s="73" customFormat="1">
      <c r="A317" s="103"/>
    </row>
    <row r="318" spans="1:1" s="73" customFormat="1">
      <c r="A318" s="103"/>
    </row>
    <row r="319" spans="1:1" s="73" customFormat="1">
      <c r="A319" s="103"/>
    </row>
    <row r="320" spans="1:1" s="73" customFormat="1">
      <c r="A320" s="103"/>
    </row>
    <row r="321" spans="1:1" s="73" customFormat="1">
      <c r="A321" s="103"/>
    </row>
    <row r="322" spans="1:1" s="73" customFormat="1">
      <c r="A322" s="103"/>
    </row>
    <row r="323" spans="1:1" s="73" customFormat="1">
      <c r="A323" s="103"/>
    </row>
    <row r="324" spans="1:1" s="73" customFormat="1">
      <c r="A324" s="103"/>
    </row>
    <row r="325" spans="1:1" s="73" customFormat="1">
      <c r="A325" s="103"/>
    </row>
    <row r="326" spans="1:1" s="73" customFormat="1">
      <c r="A326" s="103"/>
    </row>
    <row r="327" spans="1:1" s="73" customFormat="1">
      <c r="A327" s="103"/>
    </row>
    <row r="328" spans="1:1" s="73" customFormat="1">
      <c r="A328" s="103"/>
    </row>
    <row r="329" spans="1:1" s="73" customFormat="1">
      <c r="A329" s="103"/>
    </row>
    <row r="330" spans="1:1" s="73" customFormat="1">
      <c r="A330" s="103"/>
    </row>
    <row r="331" spans="1:1" s="73" customFormat="1">
      <c r="A331" s="103"/>
    </row>
    <row r="332" spans="1:1" s="73" customFormat="1">
      <c r="A332" s="103"/>
    </row>
    <row r="333" spans="1:1" s="73" customFormat="1">
      <c r="A333" s="103"/>
    </row>
    <row r="334" spans="1:1" s="73" customFormat="1">
      <c r="A334" s="103"/>
    </row>
    <row r="335" spans="1:1" s="73" customFormat="1">
      <c r="A335" s="103"/>
    </row>
    <row r="336" spans="1:1" s="73" customFormat="1">
      <c r="A336" s="103"/>
    </row>
    <row r="337" spans="1:1" s="73" customFormat="1">
      <c r="A337" s="103"/>
    </row>
    <row r="338" spans="1:1" s="73" customFormat="1">
      <c r="A338" s="103"/>
    </row>
    <row r="339" spans="1:1" s="73" customFormat="1">
      <c r="A339" s="103"/>
    </row>
    <row r="340" spans="1:1" s="73" customFormat="1">
      <c r="A340" s="103"/>
    </row>
    <row r="341" spans="1:1" s="73" customFormat="1">
      <c r="A341" s="103"/>
    </row>
    <row r="342" spans="1:1" s="73" customFormat="1">
      <c r="A342" s="103"/>
    </row>
    <row r="343" spans="1:1" s="73" customFormat="1">
      <c r="A343" s="103"/>
    </row>
    <row r="344" spans="1:1" s="73" customFormat="1">
      <c r="A344" s="103"/>
    </row>
    <row r="345" spans="1:1" s="73" customFormat="1">
      <c r="A345" s="103"/>
    </row>
    <row r="346" spans="1:1" s="73" customFormat="1">
      <c r="A346" s="103"/>
    </row>
    <row r="347" spans="1:1" s="73" customFormat="1">
      <c r="A347" s="103"/>
    </row>
    <row r="348" spans="1:1" s="73" customFormat="1">
      <c r="A348" s="103"/>
    </row>
    <row r="349" spans="1:1" s="73" customFormat="1">
      <c r="A349" s="103"/>
    </row>
    <row r="350" spans="1:1" s="73" customFormat="1">
      <c r="A350" s="103"/>
    </row>
    <row r="351" spans="1:1" s="73" customFormat="1">
      <c r="A351" s="103"/>
    </row>
    <row r="352" spans="1:1" s="73" customFormat="1">
      <c r="A352" s="103"/>
    </row>
    <row r="353" spans="1:1" s="73" customFormat="1">
      <c r="A353" s="103"/>
    </row>
    <row r="354" spans="1:1" s="73" customFormat="1">
      <c r="A354" s="103"/>
    </row>
    <row r="355" spans="1:1" s="73" customFormat="1">
      <c r="A355" s="103"/>
    </row>
    <row r="356" spans="1:1" s="73" customFormat="1">
      <c r="A356" s="103"/>
    </row>
    <row r="357" spans="1:1" s="73" customFormat="1">
      <c r="A357" s="103"/>
    </row>
    <row r="358" spans="1:1" s="73" customFormat="1">
      <c r="A358" s="103"/>
    </row>
    <row r="359" spans="1:1" s="73" customFormat="1">
      <c r="A359" s="103"/>
    </row>
    <row r="360" spans="1:1" s="73" customFormat="1">
      <c r="A360" s="103"/>
    </row>
    <row r="361" spans="1:1" s="73" customFormat="1">
      <c r="A361" s="103"/>
    </row>
    <row r="362" spans="1:1" s="73" customFormat="1">
      <c r="A362" s="103"/>
    </row>
    <row r="363" spans="1:1" s="73" customFormat="1">
      <c r="A363" s="103"/>
    </row>
    <row r="364" spans="1:1" s="73" customFormat="1">
      <c r="A364" s="103"/>
    </row>
    <row r="365" spans="1:1" s="73" customFormat="1">
      <c r="A365" s="103"/>
    </row>
    <row r="366" spans="1:1" s="73" customFormat="1">
      <c r="A366" s="103"/>
    </row>
    <row r="367" spans="1:1" s="73" customFormat="1">
      <c r="A367" s="103"/>
    </row>
    <row r="368" spans="1:1" s="73" customFormat="1">
      <c r="A368" s="103"/>
    </row>
    <row r="369" spans="1:1" s="73" customFormat="1">
      <c r="A369" s="103"/>
    </row>
    <row r="370" spans="1:1" s="73" customFormat="1">
      <c r="A370" s="103"/>
    </row>
    <row r="371" spans="1:1" s="73" customFormat="1">
      <c r="A371" s="103"/>
    </row>
    <row r="372" spans="1:1" s="73" customFormat="1">
      <c r="A372" s="103"/>
    </row>
    <row r="373" spans="1:1" s="73" customFormat="1">
      <c r="A373" s="103"/>
    </row>
    <row r="374" spans="1:1" s="73" customFormat="1">
      <c r="A374" s="103"/>
    </row>
    <row r="375" spans="1:1" s="73" customFormat="1">
      <c r="A375" s="103"/>
    </row>
    <row r="376" spans="1:1" s="73" customFormat="1">
      <c r="A376" s="103"/>
    </row>
    <row r="377" spans="1:1" s="73" customFormat="1">
      <c r="A377" s="103"/>
    </row>
    <row r="378" spans="1:1" s="73" customFormat="1">
      <c r="A378" s="103"/>
    </row>
    <row r="379" spans="1:1" s="73" customFormat="1">
      <c r="A379" s="103"/>
    </row>
    <row r="380" spans="1:1" s="73" customFormat="1">
      <c r="A380" s="103"/>
    </row>
    <row r="381" spans="1:1" s="73" customFormat="1">
      <c r="A381" s="103"/>
    </row>
    <row r="382" spans="1:1" s="73" customFormat="1">
      <c r="A382" s="103"/>
    </row>
    <row r="383" spans="1:1" s="73" customFormat="1">
      <c r="A383" s="103"/>
    </row>
    <row r="384" spans="1:1" s="73" customFormat="1">
      <c r="A384" s="103"/>
    </row>
    <row r="385" spans="1:1" s="73" customFormat="1">
      <c r="A385" s="103"/>
    </row>
    <row r="386" spans="1:1" s="73" customFormat="1">
      <c r="A386" s="103"/>
    </row>
    <row r="387" spans="1:1" s="73" customFormat="1">
      <c r="A387" s="103"/>
    </row>
    <row r="388" spans="1:1" s="73" customFormat="1">
      <c r="A388" s="103"/>
    </row>
    <row r="389" spans="1:1" s="73" customFormat="1">
      <c r="A389" s="103"/>
    </row>
    <row r="390" spans="1:1" s="73" customFormat="1">
      <c r="A390" s="103"/>
    </row>
    <row r="391" spans="1:1" s="73" customFormat="1">
      <c r="A391" s="103"/>
    </row>
    <row r="392" spans="1:1" s="73" customFormat="1">
      <c r="A392" s="103"/>
    </row>
    <row r="393" spans="1:1" s="73" customFormat="1">
      <c r="A393" s="103"/>
    </row>
    <row r="394" spans="1:1" s="73" customFormat="1">
      <c r="A394" s="103"/>
    </row>
    <row r="395" spans="1:1" s="73" customFormat="1">
      <c r="A395" s="103"/>
    </row>
    <row r="396" spans="1:1" s="73" customFormat="1">
      <c r="A396" s="103"/>
    </row>
    <row r="397" spans="1:1" s="73" customFormat="1">
      <c r="A397" s="103"/>
    </row>
    <row r="398" spans="1:1" s="73" customFormat="1">
      <c r="A398" s="103"/>
    </row>
    <row r="399" spans="1:1" s="73" customFormat="1">
      <c r="A399" s="103"/>
    </row>
    <row r="400" spans="1:1" s="73" customFormat="1">
      <c r="A400" s="103"/>
    </row>
    <row r="401" spans="1:1" s="73" customFormat="1">
      <c r="A401" s="103"/>
    </row>
    <row r="402" spans="1:1" s="73" customFormat="1">
      <c r="A402" s="103"/>
    </row>
    <row r="403" spans="1:1" s="73" customFormat="1">
      <c r="A403" s="103"/>
    </row>
    <row r="404" spans="1:1" s="73" customFormat="1">
      <c r="A404" s="103"/>
    </row>
    <row r="405" spans="1:1" s="73" customFormat="1">
      <c r="A405" s="103"/>
    </row>
    <row r="406" spans="1:1" s="73" customFormat="1">
      <c r="A406" s="103"/>
    </row>
    <row r="407" spans="1:1" s="73" customFormat="1">
      <c r="A407" s="103"/>
    </row>
    <row r="408" spans="1:1" s="73" customFormat="1">
      <c r="A408" s="103"/>
    </row>
    <row r="409" spans="1:1" s="73" customFormat="1">
      <c r="A409" s="103"/>
    </row>
    <row r="410" spans="1:1" s="73" customFormat="1">
      <c r="A410" s="103"/>
    </row>
    <row r="411" spans="1:1" s="73" customFormat="1">
      <c r="A411" s="103"/>
    </row>
    <row r="412" spans="1:1" s="73" customFormat="1">
      <c r="A412" s="103"/>
    </row>
    <row r="413" spans="1:1" s="73" customFormat="1">
      <c r="A413" s="103"/>
    </row>
    <row r="414" spans="1:1" s="73" customFormat="1">
      <c r="A414" s="103"/>
    </row>
    <row r="415" spans="1:1" s="73" customFormat="1">
      <c r="A415" s="103"/>
    </row>
    <row r="416" spans="1:1" s="73" customFormat="1">
      <c r="A416" s="103"/>
    </row>
    <row r="417" spans="1:1" s="73" customFormat="1">
      <c r="A417" s="103"/>
    </row>
    <row r="418" spans="1:1" s="73" customFormat="1">
      <c r="A418" s="103"/>
    </row>
    <row r="419" spans="1:1" s="73" customFormat="1">
      <c r="A419" s="103"/>
    </row>
    <row r="420" spans="1:1" s="73" customFormat="1">
      <c r="A420" s="103"/>
    </row>
    <row r="421" spans="1:1" s="73" customFormat="1">
      <c r="A421" s="103"/>
    </row>
    <row r="422" spans="1:1" s="73" customFormat="1">
      <c r="A422" s="103"/>
    </row>
    <row r="423" spans="1:1" s="73" customFormat="1">
      <c r="A423" s="103"/>
    </row>
    <row r="424" spans="1:1" s="73" customFormat="1">
      <c r="A424" s="103"/>
    </row>
    <row r="425" spans="1:1" s="73" customFormat="1">
      <c r="A425" s="103"/>
    </row>
    <row r="426" spans="1:1" s="73" customFormat="1">
      <c r="A426" s="103"/>
    </row>
    <row r="427" spans="1:1" s="73" customFormat="1">
      <c r="A427" s="103"/>
    </row>
    <row r="428" spans="1:1" s="73" customFormat="1">
      <c r="A428" s="103"/>
    </row>
    <row r="429" spans="1:1" s="73" customFormat="1">
      <c r="A429" s="103"/>
    </row>
    <row r="430" spans="1:1" s="73" customFormat="1">
      <c r="A430" s="103"/>
    </row>
    <row r="431" spans="1:1" s="73" customFormat="1">
      <c r="A431" s="103"/>
    </row>
    <row r="432" spans="1:1" s="73" customFormat="1">
      <c r="A432" s="103"/>
    </row>
    <row r="433" spans="1:1" s="73" customFormat="1">
      <c r="A433" s="103"/>
    </row>
    <row r="434" spans="1:1" s="73" customFormat="1">
      <c r="A434" s="103"/>
    </row>
    <row r="435" spans="1:1" s="73" customFormat="1">
      <c r="A435" s="103"/>
    </row>
    <row r="436" spans="1:1" s="73" customFormat="1">
      <c r="A436" s="103"/>
    </row>
    <row r="437" spans="1:1" s="73" customFormat="1">
      <c r="A437" s="103"/>
    </row>
    <row r="438" spans="1:1" s="73" customFormat="1">
      <c r="A438" s="103"/>
    </row>
    <row r="439" spans="1:1" s="73" customFormat="1">
      <c r="A439" s="103"/>
    </row>
    <row r="440" spans="1:1" s="73" customFormat="1">
      <c r="A440" s="103"/>
    </row>
  </sheetData>
  <mergeCells count="131">
    <mergeCell ref="A207:B207"/>
    <mergeCell ref="A211:B211"/>
    <mergeCell ref="A217:F217"/>
    <mergeCell ref="M217:O217"/>
    <mergeCell ref="B219:F219"/>
    <mergeCell ref="M219:O219"/>
    <mergeCell ref="A189:B189"/>
    <mergeCell ref="A193:B193"/>
    <mergeCell ref="A195:B195"/>
    <mergeCell ref="A198:B198"/>
    <mergeCell ref="A201:B201"/>
    <mergeCell ref="A203:B203"/>
    <mergeCell ref="A180:C180"/>
    <mergeCell ref="A181:B181"/>
    <mergeCell ref="A184:C184"/>
    <mergeCell ref="B185:O185"/>
    <mergeCell ref="B186:C186"/>
    <mergeCell ref="A187:B187"/>
    <mergeCell ref="A167:C167"/>
    <mergeCell ref="A170:C170"/>
    <mergeCell ref="A173:B173"/>
    <mergeCell ref="A174:B174"/>
    <mergeCell ref="A177:C177"/>
    <mergeCell ref="A178:B178"/>
    <mergeCell ref="A140:B140"/>
    <mergeCell ref="B150:O150"/>
    <mergeCell ref="B151:C151"/>
    <mergeCell ref="A152:B152"/>
    <mergeCell ref="A154:C154"/>
    <mergeCell ref="A155:B155"/>
    <mergeCell ref="A126:C126"/>
    <mergeCell ref="B128:O128"/>
    <mergeCell ref="B129:C129"/>
    <mergeCell ref="A133:B133"/>
    <mergeCell ref="A136:B136"/>
    <mergeCell ref="A138:B138"/>
    <mergeCell ref="O112:O113"/>
    <mergeCell ref="A116:C116"/>
    <mergeCell ref="A117:B117"/>
    <mergeCell ref="C117:D117"/>
    <mergeCell ref="A123:C123"/>
    <mergeCell ref="A124:B124"/>
    <mergeCell ref="C124:D124"/>
    <mergeCell ref="I112:I113"/>
    <mergeCell ref="J112:J113"/>
    <mergeCell ref="K112:K113"/>
    <mergeCell ref="L112:L113"/>
    <mergeCell ref="M112:M113"/>
    <mergeCell ref="N112:N113"/>
    <mergeCell ref="A112:A113"/>
    <mergeCell ref="B112:B113"/>
    <mergeCell ref="E112:E113"/>
    <mergeCell ref="F112:F113"/>
    <mergeCell ref="G112:G113"/>
    <mergeCell ref="H112:H113"/>
    <mergeCell ref="A101:C101"/>
    <mergeCell ref="A102:B102"/>
    <mergeCell ref="C102:D102"/>
    <mergeCell ref="A110:C110"/>
    <mergeCell ref="A111:B111"/>
    <mergeCell ref="C111:D111"/>
    <mergeCell ref="A90:B90"/>
    <mergeCell ref="A91:B91"/>
    <mergeCell ref="C91:D91"/>
    <mergeCell ref="A93:B93"/>
    <mergeCell ref="A94:B94"/>
    <mergeCell ref="C94:D94"/>
    <mergeCell ref="A83:C83"/>
    <mergeCell ref="A84:B84"/>
    <mergeCell ref="C84:D84"/>
    <mergeCell ref="A87:C87"/>
    <mergeCell ref="A88:B88"/>
    <mergeCell ref="C88:D88"/>
    <mergeCell ref="A75:C75"/>
    <mergeCell ref="A76:B76"/>
    <mergeCell ref="C76:D76"/>
    <mergeCell ref="A78:C78"/>
    <mergeCell ref="A79:B79"/>
    <mergeCell ref="C79:D79"/>
    <mergeCell ref="A67:C67"/>
    <mergeCell ref="A68:B68"/>
    <mergeCell ref="C68:D68"/>
    <mergeCell ref="A72:C72"/>
    <mergeCell ref="A73:B73"/>
    <mergeCell ref="C73:D73"/>
    <mergeCell ref="A55:C55"/>
    <mergeCell ref="A56:B56"/>
    <mergeCell ref="C56:D56"/>
    <mergeCell ref="A63:C63"/>
    <mergeCell ref="A64:B64"/>
    <mergeCell ref="C64:D64"/>
    <mergeCell ref="A45:C45"/>
    <mergeCell ref="A46:B46"/>
    <mergeCell ref="C46:D46"/>
    <mergeCell ref="A50:C50"/>
    <mergeCell ref="A51:B51"/>
    <mergeCell ref="C51:D51"/>
    <mergeCell ref="A30:C30"/>
    <mergeCell ref="A31:B31"/>
    <mergeCell ref="C31:D31"/>
    <mergeCell ref="A38:C38"/>
    <mergeCell ref="A39:B39"/>
    <mergeCell ref="C39:D39"/>
    <mergeCell ref="A16:C16"/>
    <mergeCell ref="A17:B17"/>
    <mergeCell ref="C17:D17"/>
    <mergeCell ref="A26:C26"/>
    <mergeCell ref="A27:B27"/>
    <mergeCell ref="C27:D27"/>
    <mergeCell ref="M6:N6"/>
    <mergeCell ref="O6:O7"/>
    <mergeCell ref="A9:O9"/>
    <mergeCell ref="B10:O10"/>
    <mergeCell ref="A12:B12"/>
    <mergeCell ref="C12:D12"/>
    <mergeCell ref="D6:E6"/>
    <mergeCell ref="F6:F7"/>
    <mergeCell ref="G6:H6"/>
    <mergeCell ref="I6:I7"/>
    <mergeCell ref="J6:K6"/>
    <mergeCell ref="L6:L7"/>
    <mergeCell ref="H1:O1"/>
    <mergeCell ref="A2:O2"/>
    <mergeCell ref="A4:A7"/>
    <mergeCell ref="B4:B7"/>
    <mergeCell ref="C4:C7"/>
    <mergeCell ref="D4:F5"/>
    <mergeCell ref="G5:I5"/>
    <mergeCell ref="J5:L5"/>
    <mergeCell ref="M5:O5"/>
    <mergeCell ref="G4:O4"/>
  </mergeCells>
  <printOptions horizontalCentered="1"/>
  <pageMargins left="0.39370078740157483" right="0.39370078740157483" top="1.1811023622047245" bottom="0.39370078740157483" header="0.39370078740157483" footer="0.51181102362204722"/>
  <pageSetup paperSize="9" scale="40" firstPageNumber="18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14.10.2025 к СБР УТОЧ</vt:lpstr>
      <vt:lpstr>'14.10.2025 к СБР УТОЧ'!Z_D9A49370_59EF_4DF5_B20D_A46D1CBDF607_.wvu.PrintTitles</vt:lpstr>
      <vt:lpstr>'14.10.2025 к СБР УТОЧ'!Заголовки_для_печати</vt:lpstr>
      <vt:lpstr>'14.10.2025 к СБР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2025-10-15T12:08:06Z</cp:lastPrinted>
  <dcterms:created xsi:type="dcterms:W3CDTF">2023-06-29T08:05:20Z</dcterms:created>
  <dcterms:modified xsi:type="dcterms:W3CDTF">2025-10-16T08:31:36Z</dcterms:modified>
  <dc:language>ru-RU</dc:language>
</cp:coreProperties>
</file>